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6435" activeTab="2"/>
  </bookViews>
  <sheets>
    <sheet name="drift adjusted" sheetId="1" r:id="rId1"/>
    <sheet name="two-factors" sheetId="2" r:id="rId2"/>
    <sheet name="two-factors bk" sheetId="3" r:id="rId3"/>
    <sheet name="basic model" sheetId="4" r:id="rId4"/>
    <sheet name="stochastic proces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<sst xmlns="http://schemas.openxmlformats.org/spreadsheetml/2006/main" count="77" uniqueCount="33">
  <si>
    <t>a</t>
  </si>
  <si>
    <t>k</t>
  </si>
  <si>
    <t>n</t>
  </si>
  <si>
    <t>E(rn)</t>
  </si>
  <si>
    <t xml:space="preserve">Sigma sq </t>
  </si>
  <si>
    <t>rt</t>
  </si>
  <si>
    <t>var(rn)</t>
  </si>
  <si>
    <t>annual</t>
  </si>
  <si>
    <t>Discount Bond</t>
  </si>
  <si>
    <t>forward bonds</t>
  </si>
  <si>
    <t>n+1 year bond price</t>
  </si>
  <si>
    <t>bond prices</t>
  </si>
  <si>
    <t>sigma</t>
  </si>
  <si>
    <t>theta t</t>
  </si>
  <si>
    <t xml:space="preserve">theta </t>
  </si>
  <si>
    <t>Mean</t>
  </si>
  <si>
    <t>St Deviation</t>
  </si>
  <si>
    <t xml:space="preserve">Sigma 1 </t>
  </si>
  <si>
    <t xml:space="preserve">Sigma sq 1 </t>
  </si>
  <si>
    <t xml:space="preserve">Sigma 2 </t>
  </si>
  <si>
    <t xml:space="preserve">Sigma sq 2 </t>
  </si>
  <si>
    <t>exp(-rt)</t>
  </si>
  <si>
    <t>factor 1</t>
  </si>
  <si>
    <t>factor 2</t>
  </si>
  <si>
    <t>k1</t>
  </si>
  <si>
    <t>k2</t>
  </si>
  <si>
    <t>St dev</t>
  </si>
  <si>
    <t>r</t>
  </si>
  <si>
    <t>Volatility</t>
  </si>
  <si>
    <t>E(ln rn)</t>
  </si>
  <si>
    <t>b01</t>
  </si>
  <si>
    <t>b02</t>
  </si>
  <si>
    <t>b03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</si>
</sst>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0.000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Mean-Standard Deviation of Interest Rate:
 Drift 0.2% p.a.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'drift adjusted'!$T$18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'drift adjusted'!$U$17:$AI$17</c:f>
              <c:numCache/>
            </c:numRef>
          </c:xVal>
          <c:yVal>
            <c:numRef>
              <c:f>'drift adjusted'!$U$18:$AI$18</c:f>
              <c:numCache/>
            </c:numRef>
          </c:yVal>
          <c:smooth val="0"/>
        </c:ser>
        <c:ser>
          <c:idx val="1"/>
          <c:order val="1"/>
          <c:tx>
            <c:strRef>
              <c:f>'drift adjusted'!$T$19</c:f>
              <c:strCache>
                <c:ptCount val="1"/>
                <c:pt idx="0">
                  <c:v>St Deviation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'drift adjusted'!$U$17:$AI$17</c:f>
              <c:numCache/>
            </c:numRef>
          </c:xVal>
          <c:yVal>
            <c:numRef>
              <c:f>'drift adjusted'!$U$19:$AI$19</c:f>
              <c:numCache/>
            </c:numRef>
          </c:yVal>
          <c:smooth val="0"/>
        </c:ser>
        <c:axId val="4619831"/>
        <c:axId val="41578480"/>
      </c:scatterChart>
      <c:valAx>
        <c:axId val="4619831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Maturity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crossBetween val="midCat"/>
        <c:dispUnits/>
        <c:majorUnit val="1"/>
      </c:valAx>
      <c:valAx>
        <c:axId val="41578480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4619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Short rate mean and st. dev:
Two-factor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'two-factors'!$U$25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'two-factors'!$V$24:$AJ$24</c:f>
              <c:numCache/>
            </c:numRef>
          </c:xVal>
          <c:yVal>
            <c:numRef>
              <c:f>'two-factors'!$V$25:$AJ$25</c:f>
              <c:numCache/>
            </c:numRef>
          </c:yVal>
          <c:smooth val="0"/>
        </c:ser>
        <c:ser>
          <c:idx val="1"/>
          <c:order val="1"/>
          <c:tx>
            <c:strRef>
              <c:f>'two-factors'!$U$26</c:f>
              <c:strCache>
                <c:ptCount val="1"/>
                <c:pt idx="0">
                  <c:v>St dev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'two-factors'!$V$24:$AJ$24</c:f>
              <c:numCache/>
            </c:numRef>
          </c:xVal>
          <c:yVal>
            <c:numRef>
              <c:f>'two-factors'!$V$26:$AJ$26</c:f>
              <c:numCache/>
            </c:numRef>
          </c:yVal>
          <c:smooth val="1"/>
        </c:ser>
        <c:axId val="38662001"/>
        <c:axId val="12413690"/>
      </c:scatterChart>
      <c:val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crossBetween val="midCat"/>
        <c:dispUnits/>
      </c:valAx>
      <c:valAx>
        <c:axId val="12413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620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Short rate mean and volatility:
Two-factor BK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'two-factors bk'!$U$25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 bk'!$V$24:$AJ$24</c:f>
              <c:numCache/>
            </c:numRef>
          </c:xVal>
          <c:yVal>
            <c:numRef>
              <c:f>'two-factors bk'!$V$25:$AJ$25</c:f>
              <c:numCache/>
            </c:numRef>
          </c:yVal>
          <c:smooth val="0"/>
        </c:ser>
        <c:ser>
          <c:idx val="1"/>
          <c:order val="1"/>
          <c:tx>
            <c:strRef>
              <c:f>'two-factors bk'!$U$27</c:f>
              <c:strCache>
                <c:ptCount val="1"/>
                <c:pt idx="0">
                  <c:v>Volatility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'two-factors bk'!$V$24:$AJ$24</c:f>
              <c:numCache/>
            </c:numRef>
          </c:xVal>
          <c:yVal>
            <c:numRef>
              <c:f>'two-factors bk'!$V$27:$AJ$27</c:f>
              <c:numCache/>
            </c:numRef>
          </c:yVal>
          <c:smooth val="1"/>
        </c:ser>
        <c:axId val="44614347"/>
        <c:axId val="65984804"/>
      </c:scatterChart>
      <c:val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crossBetween val="midCat"/>
        <c:dispUnits/>
      </c:valAx>
      <c:valAx>
        <c:axId val="65984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143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Short rate: mean, st dev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'basic model'!$U$18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'basic model'!$V$17:$AJ$17</c:f>
              <c:numCache/>
            </c:numRef>
          </c:xVal>
          <c:yVal>
            <c:numRef>
              <c:f>'basic model'!$V$18:$AJ$18</c:f>
              <c:numCache/>
            </c:numRef>
          </c:yVal>
          <c:smooth val="0"/>
        </c:ser>
        <c:ser>
          <c:idx val="1"/>
          <c:order val="1"/>
          <c:tx>
            <c:strRef>
              <c:f>'basic model'!$U$19</c:f>
              <c:strCache>
                <c:ptCount val="1"/>
                <c:pt idx="0">
                  <c:v>St Deviation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'basic model'!$V$17:$AJ$17</c:f>
              <c:numCache/>
            </c:numRef>
          </c:xVal>
          <c:yVal>
            <c:numRef>
              <c:f>'basic model'!$V$19:$AJ$19</c:f>
              <c:numCache/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crossBetween val="midCat"/>
        <c:dispUnits/>
      </c:valAx>
      <c:valAx>
        <c:axId val="43168878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569923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23</xdr:row>
      <xdr:rowOff>152400</xdr:rowOff>
    </xdr:from>
    <xdr:to>
      <xdr:col>9</xdr:col>
      <xdr:colOff>342900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276350" y="3876675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32</xdr:row>
      <xdr:rowOff>57150</xdr:rowOff>
    </xdr:from>
    <xdr:to>
      <xdr:col>12</xdr:col>
      <xdr:colOff>666750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429000" y="5238750"/>
        <a:ext cx="5886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57150</xdr:rowOff>
    </xdr:from>
    <xdr:to>
      <xdr:col>12</xdr:col>
      <xdr:colOff>666750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429000" y="5400675"/>
        <a:ext cx="5886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42</xdr:row>
      <xdr:rowOff>47625</xdr:rowOff>
    </xdr:from>
    <xdr:to>
      <xdr:col>13</xdr:col>
      <xdr:colOff>238125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3829050" y="6848475"/>
        <a:ext cx="5886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2"/>
  <sheetViews>
    <sheetView workbookViewId="0" topLeftCell="J1">
      <selection activeCell="L21" sqref="L21"/>
    </sheetView>
  </sheetViews>
  <sheetFormatPr defaultColWidth="9.140625" defaultRowHeight="12.75"/>
  <cols>
    <col min="3" max="3" width="23.57421875" style="0" customWidth="1"/>
    <col min="4" max="4" width="14.7109375" style="0" customWidth="1"/>
    <col min="12" max="12" width="12.421875" style="0" bestFit="1" customWidth="1"/>
    <col min="19" max="19" width="9.57421875" style="0" bestFit="1" customWidth="1"/>
    <col min="20" max="20" width="12.00390625" style="0" bestFit="1" customWidth="1"/>
  </cols>
  <sheetData>
    <row r="1" spans="3:4" ht="12.75">
      <c r="C1" t="s">
        <v>14</v>
      </c>
      <c r="D1">
        <v>0.002</v>
      </c>
    </row>
    <row r="2" spans="3:4" ht="12.75">
      <c r="C2" t="s">
        <v>0</v>
      </c>
      <c r="D2">
        <v>0.06</v>
      </c>
    </row>
    <row r="3" spans="3:4" ht="12.75">
      <c r="C3" t="s">
        <v>1</v>
      </c>
      <c r="D3">
        <v>0.25</v>
      </c>
    </row>
    <row r="4" spans="3:4" ht="12.75">
      <c r="C4" t="s">
        <v>4</v>
      </c>
      <c r="D4">
        <v>0.0004</v>
      </c>
    </row>
    <row r="5" spans="3:5" ht="12.75">
      <c r="C5" t="s">
        <v>5</v>
      </c>
      <c r="D5">
        <v>0.05</v>
      </c>
      <c r="E5">
        <f>EXP(-D5)</f>
        <v>0.951229424500714</v>
      </c>
    </row>
    <row r="6" spans="3:19" ht="12.75">
      <c r="C6" t="s">
        <v>2</v>
      </c>
      <c r="E6">
        <v>1</v>
      </c>
      <c r="F6">
        <f aca="true" t="shared" si="0" ref="F6:S6">E6+1</f>
        <v>2</v>
      </c>
      <c r="G6">
        <f t="shared" si="0"/>
        <v>3</v>
      </c>
      <c r="H6">
        <f t="shared" si="0"/>
        <v>4</v>
      </c>
      <c r="I6">
        <f t="shared" si="0"/>
        <v>5</v>
      </c>
      <c r="J6">
        <f t="shared" si="0"/>
        <v>6</v>
      </c>
      <c r="K6">
        <f t="shared" si="0"/>
        <v>7</v>
      </c>
      <c r="L6">
        <f t="shared" si="0"/>
        <v>8</v>
      </c>
      <c r="M6">
        <f t="shared" si="0"/>
        <v>9</v>
      </c>
      <c r="N6">
        <f t="shared" si="0"/>
        <v>10</v>
      </c>
      <c r="O6">
        <f t="shared" si="0"/>
        <v>11</v>
      </c>
      <c r="P6">
        <f t="shared" si="0"/>
        <v>12</v>
      </c>
      <c r="Q6">
        <f t="shared" si="0"/>
        <v>13</v>
      </c>
      <c r="R6">
        <f t="shared" si="0"/>
        <v>14</v>
      </c>
      <c r="S6">
        <f t="shared" si="0"/>
        <v>15</v>
      </c>
    </row>
    <row r="7" spans="4:19" ht="12.75">
      <c r="D7" t="s">
        <v>13</v>
      </c>
      <c r="E7">
        <f>D1</f>
        <v>0.002</v>
      </c>
      <c r="F7">
        <f>E7</f>
        <v>0.002</v>
      </c>
      <c r="G7">
        <f aca="true" t="shared" si="1" ref="G7:S7">F7</f>
        <v>0.002</v>
      </c>
      <c r="H7">
        <f t="shared" si="1"/>
        <v>0.002</v>
      </c>
      <c r="I7">
        <f t="shared" si="1"/>
        <v>0.002</v>
      </c>
      <c r="J7">
        <f t="shared" si="1"/>
        <v>0.002</v>
      </c>
      <c r="K7">
        <f t="shared" si="1"/>
        <v>0.002</v>
      </c>
      <c r="L7">
        <f t="shared" si="1"/>
        <v>0.002</v>
      </c>
      <c r="M7">
        <f t="shared" si="1"/>
        <v>0.002</v>
      </c>
      <c r="N7">
        <f t="shared" si="1"/>
        <v>0.002</v>
      </c>
      <c r="O7">
        <f t="shared" si="1"/>
        <v>0.002</v>
      </c>
      <c r="P7">
        <f t="shared" si="1"/>
        <v>0.002</v>
      </c>
      <c r="Q7">
        <f t="shared" si="1"/>
        <v>0.002</v>
      </c>
      <c r="R7">
        <f t="shared" si="1"/>
        <v>0.002</v>
      </c>
      <c r="S7">
        <f t="shared" si="1"/>
        <v>0.002</v>
      </c>
    </row>
    <row r="8" spans="5:19" ht="12.75">
      <c r="E8">
        <f aca="true" t="shared" si="2" ref="E8:S8">$D$2*(1-(1-$D$3)^E6)</f>
        <v>0.015</v>
      </c>
      <c r="F8">
        <f t="shared" si="2"/>
        <v>0.02625</v>
      </c>
      <c r="G8">
        <f t="shared" si="2"/>
        <v>0.034687499999999996</v>
      </c>
      <c r="H8">
        <f t="shared" si="2"/>
        <v>0.041015625</v>
      </c>
      <c r="I8">
        <f t="shared" si="2"/>
        <v>0.04576171875</v>
      </c>
      <c r="J8">
        <f t="shared" si="2"/>
        <v>0.049321289062499996</v>
      </c>
      <c r="K8">
        <f t="shared" si="2"/>
        <v>0.051990966796874996</v>
      </c>
      <c r="L8">
        <f t="shared" si="2"/>
        <v>0.05399322509765625</v>
      </c>
      <c r="M8">
        <f t="shared" si="2"/>
        <v>0.05549491882324219</v>
      </c>
      <c r="N8">
        <f t="shared" si="2"/>
        <v>0.056621189117431636</v>
      </c>
      <c r="O8">
        <f t="shared" si="2"/>
        <v>0.05746589183807373</v>
      </c>
      <c r="P8">
        <f t="shared" si="2"/>
        <v>0.0580994188785553</v>
      </c>
      <c r="Q8">
        <f t="shared" si="2"/>
        <v>0.05857456415891647</v>
      </c>
      <c r="R8">
        <f t="shared" si="2"/>
        <v>0.05893092311918735</v>
      </c>
      <c r="S8">
        <f t="shared" si="2"/>
        <v>0.05919819233939051</v>
      </c>
    </row>
    <row r="9" spans="5:19" ht="12.75">
      <c r="E9">
        <f aca="true" t="shared" si="3" ref="E9:S9">$D$5*(1-$D$3)^E6</f>
        <v>0.037500000000000006</v>
      </c>
      <c r="F9">
        <f t="shared" si="3"/>
        <v>0.028125</v>
      </c>
      <c r="G9">
        <f t="shared" si="3"/>
        <v>0.02109375</v>
      </c>
      <c r="H9">
        <f t="shared" si="3"/>
        <v>0.0158203125</v>
      </c>
      <c r="I9">
        <f t="shared" si="3"/>
        <v>0.011865234375</v>
      </c>
      <c r="J9">
        <f t="shared" si="3"/>
        <v>0.00889892578125</v>
      </c>
      <c r="K9">
        <f t="shared" si="3"/>
        <v>0.0066741943359375005</v>
      </c>
      <c r="L9">
        <f t="shared" si="3"/>
        <v>0.005005645751953125</v>
      </c>
      <c r="M9">
        <f t="shared" si="3"/>
        <v>0.003754234313964844</v>
      </c>
      <c r="N9">
        <f t="shared" si="3"/>
        <v>0.002815675735473633</v>
      </c>
      <c r="O9">
        <f t="shared" si="3"/>
        <v>0.0021117568016052247</v>
      </c>
      <c r="P9">
        <f t="shared" si="3"/>
        <v>0.0015838176012039186</v>
      </c>
      <c r="Q9">
        <f t="shared" si="3"/>
        <v>0.001187863200902939</v>
      </c>
      <c r="R9">
        <f t="shared" si="3"/>
        <v>0.0008908974006772042</v>
      </c>
      <c r="S9">
        <f t="shared" si="3"/>
        <v>0.0006681730505079032</v>
      </c>
    </row>
    <row r="10" spans="5:19" ht="12.75">
      <c r="E10">
        <f>E7</f>
        <v>0.002</v>
      </c>
      <c r="F10">
        <f>E10*(1-$D$3)+F7</f>
        <v>0.0035</v>
      </c>
      <c r="G10">
        <f aca="true" t="shared" si="4" ref="G10:S10">F10*(1-$D$3)+G7</f>
        <v>0.004625000000000001</v>
      </c>
      <c r="H10">
        <f t="shared" si="4"/>
        <v>0.0054687500000000005</v>
      </c>
      <c r="I10">
        <f t="shared" si="4"/>
        <v>0.0061015625</v>
      </c>
      <c r="J10">
        <f t="shared" si="4"/>
        <v>0.006576171875</v>
      </c>
      <c r="K10">
        <f t="shared" si="4"/>
        <v>0.00693212890625</v>
      </c>
      <c r="L10">
        <f t="shared" si="4"/>
        <v>0.007199096679687499</v>
      </c>
      <c r="M10">
        <f t="shared" si="4"/>
        <v>0.0073993225097656245</v>
      </c>
      <c r="N10">
        <f t="shared" si="4"/>
        <v>0.007549491882324218</v>
      </c>
      <c r="O10">
        <f t="shared" si="4"/>
        <v>0.0076621189117431635</v>
      </c>
      <c r="P10">
        <f t="shared" si="4"/>
        <v>0.007746589183807373</v>
      </c>
      <c r="Q10">
        <f t="shared" si="4"/>
        <v>0.0078099418878555295</v>
      </c>
      <c r="R10">
        <f t="shared" si="4"/>
        <v>0.007857456415891646</v>
      </c>
      <c r="S10">
        <f t="shared" si="4"/>
        <v>0.007893092311918735</v>
      </c>
    </row>
    <row r="11" spans="4:19" ht="12.75">
      <c r="D11" t="s">
        <v>3</v>
      </c>
      <c r="E11" s="3">
        <f>E8+E9+E10</f>
        <v>0.05450000000000001</v>
      </c>
      <c r="F11">
        <f>F8+F9+F10</f>
        <v>0.057875</v>
      </c>
      <c r="G11">
        <f>G8+G9+G10</f>
        <v>0.060406249999999995</v>
      </c>
      <c r="H11">
        <f>H8+H9+H10</f>
        <v>0.062304687500000004</v>
      </c>
      <c r="I11">
        <f>I8+I9+I10</f>
        <v>0.063728515625</v>
      </c>
      <c r="J11">
        <f aca="true" t="shared" si="5" ref="J11:S11">J8+J9+J10</f>
        <v>0.06479638671874999</v>
      </c>
      <c r="K11">
        <f t="shared" si="5"/>
        <v>0.06559729003906249</v>
      </c>
      <c r="L11">
        <f t="shared" si="5"/>
        <v>0.06619796752929688</v>
      </c>
      <c r="M11">
        <f t="shared" si="5"/>
        <v>0.06664847564697265</v>
      </c>
      <c r="N11">
        <f t="shared" si="5"/>
        <v>0.06698635673522949</v>
      </c>
      <c r="O11">
        <f t="shared" si="5"/>
        <v>0.06723976755142212</v>
      </c>
      <c r="P11">
        <f t="shared" si="5"/>
        <v>0.06742982566356659</v>
      </c>
      <c r="Q11">
        <f t="shared" si="5"/>
        <v>0.06757236924767494</v>
      </c>
      <c r="R11">
        <f t="shared" si="5"/>
        <v>0.0676792769357562</v>
      </c>
      <c r="S11">
        <f t="shared" si="5"/>
        <v>0.06775945770181716</v>
      </c>
    </row>
    <row r="13" spans="4:19" ht="12.75">
      <c r="D13" t="s">
        <v>6</v>
      </c>
      <c r="E13">
        <f aca="true" t="shared" si="6" ref="E13:S13">(1-(1-$D$3)^(2*E6))</f>
        <v>0.4375</v>
      </c>
      <c r="F13">
        <f t="shared" si="6"/>
        <v>0.68359375</v>
      </c>
      <c r="G13">
        <f t="shared" si="6"/>
        <v>0.822021484375</v>
      </c>
      <c r="H13">
        <f t="shared" si="6"/>
        <v>0.8998870849609375</v>
      </c>
      <c r="I13">
        <f t="shared" si="6"/>
        <v>0.9436864852905273</v>
      </c>
      <c r="J13">
        <f t="shared" si="6"/>
        <v>0.9683236479759216</v>
      </c>
      <c r="K13">
        <f t="shared" si="6"/>
        <v>0.9821820519864559</v>
      </c>
      <c r="L13">
        <f t="shared" si="6"/>
        <v>0.9899774042423815</v>
      </c>
      <c r="M13">
        <f t="shared" si="6"/>
        <v>0.9943622898863396</v>
      </c>
      <c r="N13">
        <f t="shared" si="6"/>
        <v>0.996828788061066</v>
      </c>
      <c r="O13">
        <f t="shared" si="6"/>
        <v>0.9982161932843496</v>
      </c>
      <c r="P13">
        <f t="shared" si="6"/>
        <v>0.9989966087224467</v>
      </c>
      <c r="Q13">
        <f t="shared" si="6"/>
        <v>0.9994355924063762</v>
      </c>
      <c r="R13">
        <f t="shared" si="6"/>
        <v>0.9996825207285867</v>
      </c>
      <c r="S13">
        <f t="shared" si="6"/>
        <v>0.99982141790983</v>
      </c>
    </row>
    <row r="14" spans="5:19" ht="12.75">
      <c r="E14">
        <f aca="true" t="shared" si="7" ref="E14:S14">1-(1-$D$3)^2</f>
        <v>0.4375</v>
      </c>
      <c r="F14">
        <f t="shared" si="7"/>
        <v>0.4375</v>
      </c>
      <c r="G14">
        <f t="shared" si="7"/>
        <v>0.4375</v>
      </c>
      <c r="H14">
        <f t="shared" si="7"/>
        <v>0.4375</v>
      </c>
      <c r="I14">
        <f t="shared" si="7"/>
        <v>0.4375</v>
      </c>
      <c r="J14">
        <f t="shared" si="7"/>
        <v>0.4375</v>
      </c>
      <c r="K14">
        <f t="shared" si="7"/>
        <v>0.4375</v>
      </c>
      <c r="L14">
        <f t="shared" si="7"/>
        <v>0.4375</v>
      </c>
      <c r="M14">
        <f t="shared" si="7"/>
        <v>0.4375</v>
      </c>
      <c r="N14">
        <f t="shared" si="7"/>
        <v>0.4375</v>
      </c>
      <c r="O14">
        <f t="shared" si="7"/>
        <v>0.4375</v>
      </c>
      <c r="P14">
        <f t="shared" si="7"/>
        <v>0.4375</v>
      </c>
      <c r="Q14">
        <f t="shared" si="7"/>
        <v>0.4375</v>
      </c>
      <c r="R14">
        <f t="shared" si="7"/>
        <v>0.4375</v>
      </c>
      <c r="S14">
        <f t="shared" si="7"/>
        <v>0.4375</v>
      </c>
    </row>
    <row r="15" spans="5:19" ht="12.75">
      <c r="E15">
        <f aca="true" t="shared" si="8" ref="E15:S15">E13/E14</f>
        <v>1</v>
      </c>
      <c r="F15">
        <f t="shared" si="8"/>
        <v>1.5625</v>
      </c>
      <c r="G15">
        <f t="shared" si="8"/>
        <v>1.87890625</v>
      </c>
      <c r="H15">
        <f t="shared" si="8"/>
        <v>2.056884765625</v>
      </c>
      <c r="I15">
        <f t="shared" si="8"/>
        <v>2.1569976806640625</v>
      </c>
      <c r="J15">
        <f t="shared" si="8"/>
        <v>2.213311195373535</v>
      </c>
      <c r="K15">
        <f t="shared" si="8"/>
        <v>2.2449875473976135</v>
      </c>
      <c r="L15">
        <f t="shared" si="8"/>
        <v>2.2628054954111576</v>
      </c>
      <c r="M15">
        <f t="shared" si="8"/>
        <v>2.272828091168776</v>
      </c>
      <c r="N15">
        <f t="shared" si="8"/>
        <v>2.2784658012824366</v>
      </c>
      <c r="O15">
        <f t="shared" si="8"/>
        <v>2.2816370132213706</v>
      </c>
      <c r="P15">
        <f t="shared" si="8"/>
        <v>2.283420819937021</v>
      </c>
      <c r="Q15">
        <f t="shared" si="8"/>
        <v>2.2844242112145743</v>
      </c>
      <c r="R15">
        <f t="shared" si="8"/>
        <v>2.2849886188081983</v>
      </c>
      <c r="S15">
        <f t="shared" si="8"/>
        <v>2.2853060980796114</v>
      </c>
    </row>
    <row r="16" spans="5:19" ht="12.75">
      <c r="E16">
        <f aca="true" t="shared" si="9" ref="E16:S16">E15*$D$4</f>
        <v>0.0004</v>
      </c>
      <c r="F16">
        <f t="shared" si="9"/>
        <v>0.000625</v>
      </c>
      <c r="G16">
        <f t="shared" si="9"/>
        <v>0.0007515625000000001</v>
      </c>
      <c r="H16">
        <f t="shared" si="9"/>
        <v>0.00082275390625</v>
      </c>
      <c r="I16">
        <f t="shared" si="9"/>
        <v>0.000862799072265625</v>
      </c>
      <c r="J16">
        <f t="shared" si="9"/>
        <v>0.0008853244781494141</v>
      </c>
      <c r="K16">
        <f t="shared" si="9"/>
        <v>0.0008979950189590454</v>
      </c>
      <c r="L16">
        <f t="shared" si="9"/>
        <v>0.0009051221981644631</v>
      </c>
      <c r="M16">
        <f t="shared" si="9"/>
        <v>0.0009091312364675105</v>
      </c>
      <c r="N16">
        <f t="shared" si="9"/>
        <v>0.0009113863205129747</v>
      </c>
      <c r="O16">
        <f t="shared" si="9"/>
        <v>0.0009126548052885482</v>
      </c>
      <c r="P16">
        <f t="shared" si="9"/>
        <v>0.0009133683279748085</v>
      </c>
      <c r="Q16">
        <f t="shared" si="9"/>
        <v>0.0009137696844858297</v>
      </c>
      <c r="R16">
        <f t="shared" si="9"/>
        <v>0.0009139954475232793</v>
      </c>
      <c r="S16" s="2">
        <f t="shared" si="9"/>
        <v>0.0009141224392318446</v>
      </c>
    </row>
    <row r="17" spans="21:35" ht="12.75">
      <c r="U17">
        <f>E6</f>
        <v>1</v>
      </c>
      <c r="V17">
        <f aca="true" t="shared" si="10" ref="V17:AI17">F6</f>
        <v>2</v>
      </c>
      <c r="W17">
        <f t="shared" si="10"/>
        <v>3</v>
      </c>
      <c r="X17">
        <f t="shared" si="10"/>
        <v>4</v>
      </c>
      <c r="Y17">
        <f t="shared" si="10"/>
        <v>5</v>
      </c>
      <c r="Z17">
        <f t="shared" si="10"/>
        <v>6</v>
      </c>
      <c r="AA17">
        <f t="shared" si="10"/>
        <v>7</v>
      </c>
      <c r="AB17">
        <f t="shared" si="10"/>
        <v>8</v>
      </c>
      <c r="AC17">
        <f t="shared" si="10"/>
        <v>9</v>
      </c>
      <c r="AD17">
        <f t="shared" si="10"/>
        <v>10</v>
      </c>
      <c r="AE17">
        <f t="shared" si="10"/>
        <v>11</v>
      </c>
      <c r="AF17">
        <f t="shared" si="10"/>
        <v>12</v>
      </c>
      <c r="AG17">
        <f t="shared" si="10"/>
        <v>13</v>
      </c>
      <c r="AH17">
        <f t="shared" si="10"/>
        <v>14</v>
      </c>
      <c r="AI17">
        <f t="shared" si="10"/>
        <v>15</v>
      </c>
    </row>
    <row r="18" spans="4:36" ht="12.75">
      <c r="D18" t="s">
        <v>7</v>
      </c>
      <c r="E18">
        <f aca="true" t="shared" si="11" ref="E18:S18">(E16/E6)^(0.5)</f>
        <v>0.02</v>
      </c>
      <c r="F18" s="1">
        <f t="shared" si="11"/>
        <v>0.017677669529663688</v>
      </c>
      <c r="G18" s="1">
        <f t="shared" si="11"/>
        <v>0.015827849927685482</v>
      </c>
      <c r="H18" s="1">
        <f t="shared" si="11"/>
        <v>0.014341843555223296</v>
      </c>
      <c r="I18" s="1">
        <f t="shared" si="11"/>
        <v>0.013136202436515853</v>
      </c>
      <c r="J18" s="1">
        <f t="shared" si="11"/>
        <v>0.01214718402312112</v>
      </c>
      <c r="K18" s="1">
        <f t="shared" si="11"/>
        <v>0.011326296954805444</v>
      </c>
      <c r="L18" s="1">
        <f t="shared" si="11"/>
        <v>0.010636741736573183</v>
      </c>
      <c r="M18" s="1">
        <f t="shared" si="11"/>
        <v>0.01005060106808162</v>
      </c>
      <c r="N18" s="1">
        <f t="shared" si="11"/>
        <v>0.009546655542717433</v>
      </c>
      <c r="O18" s="1">
        <f t="shared" si="11"/>
        <v>0.009108711141681642</v>
      </c>
      <c r="P18" s="1">
        <f t="shared" si="11"/>
        <v>0.008724335351832485</v>
      </c>
      <c r="Q18" s="1">
        <f t="shared" si="11"/>
        <v>0.008383911720055216</v>
      </c>
      <c r="R18" s="1">
        <f t="shared" si="11"/>
        <v>0.008079937444609683</v>
      </c>
      <c r="S18" s="1">
        <f t="shared" si="11"/>
        <v>0.007806503439363211</v>
      </c>
      <c r="T18" t="s">
        <v>15</v>
      </c>
      <c r="U18" s="3">
        <f>E11</f>
        <v>0.05450000000000001</v>
      </c>
      <c r="V18" s="3">
        <f aca="true" t="shared" si="12" ref="V18:AI18">F11</f>
        <v>0.057875</v>
      </c>
      <c r="W18" s="3">
        <f t="shared" si="12"/>
        <v>0.060406249999999995</v>
      </c>
      <c r="X18" s="3">
        <f t="shared" si="12"/>
        <v>0.062304687500000004</v>
      </c>
      <c r="Y18" s="3">
        <f t="shared" si="12"/>
        <v>0.063728515625</v>
      </c>
      <c r="Z18" s="3">
        <f t="shared" si="12"/>
        <v>0.06479638671874999</v>
      </c>
      <c r="AA18" s="3">
        <f t="shared" si="12"/>
        <v>0.06559729003906249</v>
      </c>
      <c r="AB18" s="3">
        <f t="shared" si="12"/>
        <v>0.06619796752929688</v>
      </c>
      <c r="AC18" s="3">
        <f t="shared" si="12"/>
        <v>0.06664847564697265</v>
      </c>
      <c r="AD18" s="3">
        <f t="shared" si="12"/>
        <v>0.06698635673522949</v>
      </c>
      <c r="AE18" s="3">
        <f t="shared" si="12"/>
        <v>0.06723976755142212</v>
      </c>
      <c r="AF18" s="3">
        <f t="shared" si="12"/>
        <v>0.06742982566356659</v>
      </c>
      <c r="AG18" s="3">
        <f t="shared" si="12"/>
        <v>0.06757236924767494</v>
      </c>
      <c r="AH18" s="3">
        <f t="shared" si="12"/>
        <v>0.0676792769357562</v>
      </c>
      <c r="AI18" s="3">
        <f t="shared" si="12"/>
        <v>0.06775945770181716</v>
      </c>
      <c r="AJ18" s="3"/>
    </row>
    <row r="19" spans="20:35" ht="12.75">
      <c r="T19" t="s">
        <v>16</v>
      </c>
      <c r="U19">
        <f>E18</f>
        <v>0.02</v>
      </c>
      <c r="V19">
        <f aca="true" t="shared" si="13" ref="V19:AI19">F18</f>
        <v>0.017677669529663688</v>
      </c>
      <c r="W19">
        <f t="shared" si="13"/>
        <v>0.015827849927685482</v>
      </c>
      <c r="X19">
        <f t="shared" si="13"/>
        <v>0.014341843555223296</v>
      </c>
      <c r="Y19">
        <f t="shared" si="13"/>
        <v>0.013136202436515853</v>
      </c>
      <c r="Z19">
        <f t="shared" si="13"/>
        <v>0.01214718402312112</v>
      </c>
      <c r="AA19">
        <f t="shared" si="13"/>
        <v>0.011326296954805444</v>
      </c>
      <c r="AB19">
        <f t="shared" si="13"/>
        <v>0.010636741736573183</v>
      </c>
      <c r="AC19">
        <f t="shared" si="13"/>
        <v>0.01005060106808162</v>
      </c>
      <c r="AD19">
        <f t="shared" si="13"/>
        <v>0.009546655542717433</v>
      </c>
      <c r="AE19">
        <f t="shared" si="13"/>
        <v>0.009108711141681642</v>
      </c>
      <c r="AF19">
        <f t="shared" si="13"/>
        <v>0.008724335351832485</v>
      </c>
      <c r="AG19">
        <f t="shared" si="13"/>
        <v>0.008383911720055216</v>
      </c>
      <c r="AH19">
        <f t="shared" si="13"/>
        <v>0.008079937444609683</v>
      </c>
      <c r="AI19">
        <f t="shared" si="13"/>
        <v>0.007806503439363211</v>
      </c>
    </row>
    <row r="20" spans="2:4" ht="12.75">
      <c r="B20" t="s">
        <v>8</v>
      </c>
      <c r="D20" t="s">
        <v>9</v>
      </c>
    </row>
    <row r="21" spans="4:19" ht="12.75">
      <c r="D21">
        <f>EXP(-(D5))</f>
        <v>0.951229424500714</v>
      </c>
      <c r="E21">
        <f>EXP(-(E11-0.5*(E16)))</f>
        <v>0.9471479195000294</v>
      </c>
      <c r="F21">
        <f aca="true" t="shared" si="14" ref="F21:S21">EXP(-(F11-0.5*(F16)))</f>
        <v>0.9440628846122227</v>
      </c>
      <c r="G21">
        <f t="shared" si="14"/>
        <v>0.9417358396332527</v>
      </c>
      <c r="H21">
        <f t="shared" si="14"/>
        <v>0.9399831677316465</v>
      </c>
      <c r="I21">
        <f t="shared" si="14"/>
        <v>0.9386645399164711</v>
      </c>
      <c r="J21">
        <f t="shared" si="14"/>
        <v>0.9376732628754845</v>
      </c>
      <c r="K21">
        <f t="shared" si="14"/>
        <v>0.9369285135757327</v>
      </c>
      <c r="L21">
        <f t="shared" si="14"/>
        <v>0.9363692275317317</v>
      </c>
      <c r="M21">
        <f t="shared" si="14"/>
        <v>0.9359493567274579</v>
      </c>
      <c r="N21">
        <f t="shared" si="14"/>
        <v>0.9356342255262372</v>
      </c>
      <c r="O21">
        <f t="shared" si="14"/>
        <v>0.9353977490014962</v>
      </c>
      <c r="P21">
        <f t="shared" si="14"/>
        <v>0.9352203196148033</v>
      </c>
      <c r="Q21">
        <f t="shared" si="14"/>
        <v>0.9350872071109319</v>
      </c>
      <c r="R21">
        <f t="shared" si="14"/>
        <v>0.9349873499857354</v>
      </c>
      <c r="S21">
        <f t="shared" si="14"/>
        <v>0.9349124443522343</v>
      </c>
    </row>
    <row r="22" spans="3:19" ht="12.75">
      <c r="C22" t="s">
        <v>10</v>
      </c>
      <c r="D22">
        <f>D21</f>
        <v>0.951229424500714</v>
      </c>
      <c r="E22">
        <f aca="true" t="shared" si="15" ref="E22:S22">D22*E21</f>
        <v>0.9009549703830616</v>
      </c>
      <c r="F22">
        <f t="shared" si="15"/>
        <v>0.8505581482455528</v>
      </c>
      <c r="G22">
        <f t="shared" si="15"/>
        <v>0.8010010918949303</v>
      </c>
      <c r="H22">
        <f t="shared" si="15"/>
        <v>0.7529275437159042</v>
      </c>
      <c r="I22">
        <f t="shared" si="15"/>
        <v>0.706746386412528</v>
      </c>
      <c r="J22">
        <f t="shared" si="15"/>
        <v>0.6626971901728931</v>
      </c>
      <c r="K22">
        <f t="shared" si="15"/>
        <v>0.6208998933395034</v>
      </c>
      <c r="L22">
        <f t="shared" si="15"/>
        <v>0.5813915535008454</v>
      </c>
      <c r="M22">
        <f t="shared" si="15"/>
        <v>0.5441530505058937</v>
      </c>
      <c r="N22">
        <f t="shared" si="15"/>
        <v>0.5091282179778213</v>
      </c>
      <c r="O22">
        <f t="shared" si="15"/>
        <v>0.4762373890495971</v>
      </c>
      <c r="P22">
        <f t="shared" si="15"/>
        <v>0.44538688319948366</v>
      </c>
      <c r="Q22">
        <f t="shared" si="15"/>
        <v>0.41647557669484797</v>
      </c>
      <c r="R22">
        <f t="shared" si="15"/>
        <v>0.38939939578769683</v>
      </c>
      <c r="S22">
        <f t="shared" si="15"/>
        <v>0.36405434094515876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0"/>
  <sheetViews>
    <sheetView workbookViewId="0" topLeftCell="A1">
      <selection activeCell="G32" sqref="G32"/>
    </sheetView>
  </sheetViews>
  <sheetFormatPr defaultColWidth="9.140625" defaultRowHeight="12.75"/>
  <cols>
    <col min="4" max="4" width="23.57421875" style="0" customWidth="1"/>
    <col min="5" max="5" width="14.7109375" style="0" customWidth="1"/>
    <col min="13" max="13" width="12.421875" style="0" bestFit="1" customWidth="1"/>
    <col min="20" max="20" width="9.57421875" style="0" bestFit="1" customWidth="1"/>
    <col min="21" max="21" width="12.00390625" style="0" bestFit="1" customWidth="1"/>
  </cols>
  <sheetData>
    <row r="1" spans="4:5" ht="12.75">
      <c r="D1" t="s">
        <v>14</v>
      </c>
      <c r="E1">
        <v>0</v>
      </c>
    </row>
    <row r="2" spans="4:5" ht="12.75">
      <c r="D2" t="s">
        <v>0</v>
      </c>
      <c r="E2">
        <v>0.06</v>
      </c>
    </row>
    <row r="3" spans="4:5" ht="12.75">
      <c r="D3" t="s">
        <v>24</v>
      </c>
      <c r="E3">
        <v>0.2</v>
      </c>
    </row>
    <row r="4" spans="4:5" ht="12.75">
      <c r="D4" t="s">
        <v>25</v>
      </c>
      <c r="E4">
        <v>0.05</v>
      </c>
    </row>
    <row r="5" spans="4:5" ht="12.75">
      <c r="D5" t="s">
        <v>17</v>
      </c>
      <c r="E5">
        <v>0.01</v>
      </c>
    </row>
    <row r="6" spans="4:5" ht="12.75">
      <c r="D6" t="s">
        <v>18</v>
      </c>
      <c r="E6">
        <f>E5^2</f>
        <v>0.0001</v>
      </c>
    </row>
    <row r="7" spans="4:5" ht="12.75">
      <c r="D7" t="s">
        <v>19</v>
      </c>
      <c r="E7">
        <v>0.015</v>
      </c>
    </row>
    <row r="8" spans="4:5" ht="12.75">
      <c r="D8" t="s">
        <v>20</v>
      </c>
      <c r="E8">
        <f>E7^2</f>
        <v>0.000225</v>
      </c>
    </row>
    <row r="9" spans="4:5" ht="12.75">
      <c r="D9" t="s">
        <v>5</v>
      </c>
      <c r="E9">
        <v>0.05</v>
      </c>
    </row>
    <row r="10" spans="4:5" ht="12.75">
      <c r="D10" t="s">
        <v>21</v>
      </c>
      <c r="E10">
        <f>EXP(-E9)</f>
        <v>0.951229424500714</v>
      </c>
    </row>
    <row r="11" spans="4:22" ht="12.75">
      <c r="D11" t="s">
        <v>2</v>
      </c>
      <c r="F11">
        <v>1</v>
      </c>
      <c r="G11">
        <f aca="true" t="shared" si="0" ref="G11:T11">F11+1</f>
        <v>2</v>
      </c>
      <c r="H11">
        <f t="shared" si="0"/>
        <v>3</v>
      </c>
      <c r="I11">
        <f t="shared" si="0"/>
        <v>4</v>
      </c>
      <c r="J11">
        <f t="shared" si="0"/>
        <v>5</v>
      </c>
      <c r="K11">
        <f t="shared" si="0"/>
        <v>6</v>
      </c>
      <c r="L11">
        <f t="shared" si="0"/>
        <v>7</v>
      </c>
      <c r="M11">
        <f t="shared" si="0"/>
        <v>8</v>
      </c>
      <c r="N11">
        <f t="shared" si="0"/>
        <v>9</v>
      </c>
      <c r="O11">
        <f t="shared" si="0"/>
        <v>10</v>
      </c>
      <c r="P11">
        <f t="shared" si="0"/>
        <v>11</v>
      </c>
      <c r="Q11">
        <f t="shared" si="0"/>
        <v>12</v>
      </c>
      <c r="R11">
        <f t="shared" si="0"/>
        <v>13</v>
      </c>
      <c r="S11">
        <f t="shared" si="0"/>
        <v>14</v>
      </c>
      <c r="T11">
        <f t="shared" si="0"/>
        <v>15</v>
      </c>
      <c r="V11">
        <f>SUM(F11:U11)</f>
        <v>120</v>
      </c>
    </row>
    <row r="12" spans="5:20" ht="12.75">
      <c r="E12" t="s">
        <v>13</v>
      </c>
      <c r="F12">
        <f>E1</f>
        <v>0</v>
      </c>
      <c r="G12">
        <f>F12</f>
        <v>0</v>
      </c>
      <c r="H12">
        <f aca="true" t="shared" si="1" ref="H12:T12">G12</f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</row>
    <row r="13" spans="6:20" ht="12.75">
      <c r="F13">
        <f>$E$2*(1-(1-$E$3)^F11)</f>
        <v>0.011999999999999997</v>
      </c>
      <c r="G13">
        <f aca="true" t="shared" si="2" ref="G13:T13">$E$2*(1-(1-$E$3)^G11)</f>
        <v>0.02159999999999999</v>
      </c>
      <c r="H13">
        <f t="shared" si="2"/>
        <v>0.02927999999999999</v>
      </c>
      <c r="I13">
        <f t="shared" si="2"/>
        <v>0.03542399999999999</v>
      </c>
      <c r="J13">
        <f t="shared" si="2"/>
        <v>0.040339199999999985</v>
      </c>
      <c r="K13">
        <f t="shared" si="2"/>
        <v>0.04427135999999999</v>
      </c>
      <c r="L13">
        <f t="shared" si="2"/>
        <v>0.04741708799999998</v>
      </c>
      <c r="M13">
        <f t="shared" si="2"/>
        <v>0.04993367039999999</v>
      </c>
      <c r="N13">
        <f t="shared" si="2"/>
        <v>0.05194693631999999</v>
      </c>
      <c r="O13">
        <f t="shared" si="2"/>
        <v>0.05355754905599999</v>
      </c>
      <c r="P13">
        <f t="shared" si="2"/>
        <v>0.05484603924479999</v>
      </c>
      <c r="Q13">
        <f t="shared" si="2"/>
        <v>0.055876831395839995</v>
      </c>
      <c r="R13">
        <f t="shared" si="2"/>
        <v>0.05670146511667199</v>
      </c>
      <c r="S13">
        <f t="shared" si="2"/>
        <v>0.0573611720933376</v>
      </c>
      <c r="T13">
        <f t="shared" si="2"/>
        <v>0.05788893767467007</v>
      </c>
    </row>
    <row r="14" spans="6:20" ht="12.75">
      <c r="F14">
        <f aca="true" t="shared" si="3" ref="F14:T14">$E$9*(1-$E$3)^F11</f>
        <v>0.04000000000000001</v>
      </c>
      <c r="G14">
        <f t="shared" si="3"/>
        <v>0.03200000000000001</v>
      </c>
      <c r="H14">
        <f t="shared" si="3"/>
        <v>0.025600000000000008</v>
      </c>
      <c r="I14">
        <f t="shared" si="3"/>
        <v>0.020480000000000012</v>
      </c>
      <c r="J14">
        <f t="shared" si="3"/>
        <v>0.01638400000000001</v>
      </c>
      <c r="K14">
        <f t="shared" si="3"/>
        <v>0.013107200000000008</v>
      </c>
      <c r="L14">
        <f t="shared" si="3"/>
        <v>0.010485760000000009</v>
      </c>
      <c r="M14">
        <f t="shared" si="3"/>
        <v>0.008388608000000007</v>
      </c>
      <c r="N14">
        <f t="shared" si="3"/>
        <v>0.006710886400000006</v>
      </c>
      <c r="O14">
        <f t="shared" si="3"/>
        <v>0.005368709120000006</v>
      </c>
      <c r="P14">
        <f t="shared" si="3"/>
        <v>0.004294967296000005</v>
      </c>
      <c r="Q14">
        <f t="shared" si="3"/>
        <v>0.003435973836800005</v>
      </c>
      <c r="R14">
        <f t="shared" si="3"/>
        <v>0.002748779069440004</v>
      </c>
      <c r="S14">
        <f t="shared" si="3"/>
        <v>0.002199023255552003</v>
      </c>
      <c r="T14">
        <f t="shared" si="3"/>
        <v>0.001759218604441603</v>
      </c>
    </row>
    <row r="15" spans="6:20" ht="12.75">
      <c r="F15">
        <f>F12</f>
        <v>0</v>
      </c>
      <c r="G15">
        <f>F12*(1-E3)+F15</f>
        <v>0</v>
      </c>
      <c r="H15">
        <f>G12*(1-F3)+G15</f>
        <v>0</v>
      </c>
      <c r="I15">
        <f aca="true" t="shared" si="4" ref="I15:T15">H12*(1-G3)+H15</f>
        <v>0</v>
      </c>
      <c r="J15">
        <f t="shared" si="4"/>
        <v>0</v>
      </c>
      <c r="K15">
        <f t="shared" si="4"/>
        <v>0</v>
      </c>
      <c r="L15">
        <f t="shared" si="4"/>
        <v>0</v>
      </c>
      <c r="M15">
        <f t="shared" si="4"/>
        <v>0</v>
      </c>
      <c r="N15">
        <f t="shared" si="4"/>
        <v>0</v>
      </c>
      <c r="O15">
        <f t="shared" si="4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0</v>
      </c>
      <c r="T15">
        <f t="shared" si="4"/>
        <v>0</v>
      </c>
    </row>
    <row r="16" spans="5:20" ht="12.75">
      <c r="E16" t="s">
        <v>3</v>
      </c>
      <c r="F16" s="3">
        <f>F13+F14+F15</f>
        <v>0.052000000000000005</v>
      </c>
      <c r="G16">
        <f>G13+G14+G15</f>
        <v>0.053599999999999995</v>
      </c>
      <c r="H16">
        <f>H13+H14+H15</f>
        <v>0.05488</v>
      </c>
      <c r="I16">
        <f>I13+I14+I15</f>
        <v>0.055904</v>
      </c>
      <c r="J16">
        <f>J13+J14+J15</f>
        <v>0.056723199999999994</v>
      </c>
      <c r="K16">
        <f aca="true" t="shared" si="5" ref="K16:T16">K13+K14+K15</f>
        <v>0.057378559999999995</v>
      </c>
      <c r="L16">
        <f t="shared" si="5"/>
        <v>0.05790284799999999</v>
      </c>
      <c r="M16">
        <f t="shared" si="5"/>
        <v>0.0583222784</v>
      </c>
      <c r="N16">
        <f t="shared" si="5"/>
        <v>0.058657822719999995</v>
      </c>
      <c r="O16">
        <f t="shared" si="5"/>
        <v>0.058926258176</v>
      </c>
      <c r="P16">
        <f t="shared" si="5"/>
        <v>0.0591410065408</v>
      </c>
      <c r="Q16">
        <f t="shared" si="5"/>
        <v>0.05931280523264</v>
      </c>
      <c r="R16">
        <f t="shared" si="5"/>
        <v>0.05945024418611199</v>
      </c>
      <c r="S16">
        <f t="shared" si="5"/>
        <v>0.0595601953488896</v>
      </c>
      <c r="T16">
        <f t="shared" si="5"/>
        <v>0.05964815627911167</v>
      </c>
    </row>
    <row r="18" spans="5:20" ht="12.75">
      <c r="E18" t="s">
        <v>6</v>
      </c>
      <c r="F18">
        <f aca="true" t="shared" si="6" ref="F18:T18">(1-(1-$E$3)^(2*F11))</f>
        <v>0.3599999999999999</v>
      </c>
      <c r="G18">
        <f t="shared" si="6"/>
        <v>0.5903999999999998</v>
      </c>
      <c r="H18">
        <f t="shared" si="6"/>
        <v>0.7378559999999998</v>
      </c>
      <c r="I18">
        <f t="shared" si="6"/>
        <v>0.8322278399999998</v>
      </c>
      <c r="J18">
        <f t="shared" si="6"/>
        <v>0.8926258175999999</v>
      </c>
      <c r="K18">
        <f t="shared" si="6"/>
        <v>0.9312805232639999</v>
      </c>
      <c r="L18">
        <f t="shared" si="6"/>
        <v>0.95601953488896</v>
      </c>
      <c r="M18">
        <f t="shared" si="6"/>
        <v>0.9718525023289344</v>
      </c>
      <c r="N18">
        <f t="shared" si="6"/>
        <v>0.981985601490518</v>
      </c>
      <c r="O18">
        <f t="shared" si="6"/>
        <v>0.9884707849539315</v>
      </c>
      <c r="P18">
        <f t="shared" si="6"/>
        <v>0.9926213023705162</v>
      </c>
      <c r="Q18">
        <f t="shared" si="6"/>
        <v>0.9952776335171304</v>
      </c>
      <c r="R18">
        <f t="shared" si="6"/>
        <v>0.9969776854509634</v>
      </c>
      <c r="S18">
        <f t="shared" si="6"/>
        <v>0.9980657186886166</v>
      </c>
      <c r="T18">
        <f t="shared" si="6"/>
        <v>0.9987620599607147</v>
      </c>
    </row>
    <row r="19" spans="6:20" ht="12.75">
      <c r="F19">
        <f aca="true" t="shared" si="7" ref="F19:T19">1-(1-$E$3)^2</f>
        <v>0.3599999999999999</v>
      </c>
      <c r="G19">
        <f t="shared" si="7"/>
        <v>0.3599999999999999</v>
      </c>
      <c r="H19">
        <f t="shared" si="7"/>
        <v>0.3599999999999999</v>
      </c>
      <c r="I19">
        <f t="shared" si="7"/>
        <v>0.3599999999999999</v>
      </c>
      <c r="J19">
        <f t="shared" si="7"/>
        <v>0.3599999999999999</v>
      </c>
      <c r="K19">
        <f t="shared" si="7"/>
        <v>0.3599999999999999</v>
      </c>
      <c r="L19">
        <f t="shared" si="7"/>
        <v>0.3599999999999999</v>
      </c>
      <c r="M19">
        <f t="shared" si="7"/>
        <v>0.3599999999999999</v>
      </c>
      <c r="N19">
        <f t="shared" si="7"/>
        <v>0.3599999999999999</v>
      </c>
      <c r="O19">
        <f t="shared" si="7"/>
        <v>0.3599999999999999</v>
      </c>
      <c r="P19">
        <f t="shared" si="7"/>
        <v>0.3599999999999999</v>
      </c>
      <c r="Q19">
        <f t="shared" si="7"/>
        <v>0.3599999999999999</v>
      </c>
      <c r="R19">
        <f t="shared" si="7"/>
        <v>0.3599999999999999</v>
      </c>
      <c r="S19">
        <f t="shared" si="7"/>
        <v>0.3599999999999999</v>
      </c>
      <c r="T19">
        <f t="shared" si="7"/>
        <v>0.3599999999999999</v>
      </c>
    </row>
    <row r="20" spans="6:21" ht="12.75">
      <c r="F20">
        <f aca="true" t="shared" si="8" ref="F20:T20">F18/F19</f>
        <v>1</v>
      </c>
      <c r="G20">
        <f t="shared" si="8"/>
        <v>1.6400000000000001</v>
      </c>
      <c r="H20">
        <f t="shared" si="8"/>
        <v>2.0496000000000003</v>
      </c>
      <c r="I20">
        <f t="shared" si="8"/>
        <v>2.3117440000000005</v>
      </c>
      <c r="J20">
        <f t="shared" si="8"/>
        <v>2.4795161600000006</v>
      </c>
      <c r="K20">
        <f t="shared" si="8"/>
        <v>2.5868903424000007</v>
      </c>
      <c r="L20">
        <f t="shared" si="8"/>
        <v>2.655609819136001</v>
      </c>
      <c r="M20">
        <f t="shared" si="8"/>
        <v>2.6995902842470407</v>
      </c>
      <c r="N20">
        <f t="shared" si="8"/>
        <v>2.7277377819181066</v>
      </c>
      <c r="O20">
        <f t="shared" si="8"/>
        <v>2.7457521804275884</v>
      </c>
      <c r="P20">
        <f t="shared" si="8"/>
        <v>2.757281395473657</v>
      </c>
      <c r="Q20">
        <f t="shared" si="8"/>
        <v>2.764660093103141</v>
      </c>
      <c r="R20">
        <f t="shared" si="8"/>
        <v>2.7693824595860104</v>
      </c>
      <c r="S20">
        <f t="shared" si="8"/>
        <v>2.772404774135047</v>
      </c>
      <c r="T20">
        <f t="shared" si="8"/>
        <v>2.7743390554464304</v>
      </c>
      <c r="U20">
        <f>SUM(F20:T20)</f>
        <v>36.73450834587303</v>
      </c>
    </row>
    <row r="21" spans="5:20" ht="12.75">
      <c r="E21" t="s">
        <v>22</v>
      </c>
      <c r="F21">
        <f aca="true" t="shared" si="9" ref="F21:T21">F20*$E$6</f>
        <v>0.0001</v>
      </c>
      <c r="G21">
        <f t="shared" si="9"/>
        <v>0.00016400000000000003</v>
      </c>
      <c r="H21">
        <f t="shared" si="9"/>
        <v>0.00020496000000000004</v>
      </c>
      <c r="I21">
        <f t="shared" si="9"/>
        <v>0.00023117440000000006</v>
      </c>
      <c r="J21">
        <f t="shared" si="9"/>
        <v>0.0002479516160000001</v>
      </c>
      <c r="K21">
        <f t="shared" si="9"/>
        <v>0.0002586890342400001</v>
      </c>
      <c r="L21">
        <f t="shared" si="9"/>
        <v>0.0002655609819136001</v>
      </c>
      <c r="M21">
        <f t="shared" si="9"/>
        <v>0.00026995902842470406</v>
      </c>
      <c r="N21">
        <f t="shared" si="9"/>
        <v>0.00027277377819181066</v>
      </c>
      <c r="O21">
        <f t="shared" si="9"/>
        <v>0.00027457521804275886</v>
      </c>
      <c r="P21">
        <f t="shared" si="9"/>
        <v>0.0002757281395473657</v>
      </c>
      <c r="Q21">
        <f t="shared" si="9"/>
        <v>0.0002764660093103141</v>
      </c>
      <c r="R21">
        <f t="shared" si="9"/>
        <v>0.00027693824595860104</v>
      </c>
      <c r="S21">
        <f t="shared" si="9"/>
        <v>0.0002772404774135047</v>
      </c>
      <c r="T21" s="2">
        <f t="shared" si="9"/>
        <v>0.00027743390554464307</v>
      </c>
    </row>
    <row r="22" spans="6:20" ht="12.75">
      <c r="F22">
        <f>(1-(1-$E$4)^(2*F11))</f>
        <v>0.09750000000000003</v>
      </c>
      <c r="G22">
        <f>(1-(1-$E$3)^(2*(G11-1)))</f>
        <v>0.3599999999999999</v>
      </c>
      <c r="H22">
        <f aca="true" t="shared" si="10" ref="H22:T22">(1-(1-$E$3)^(2*(H11-1)))</f>
        <v>0.5903999999999998</v>
      </c>
      <c r="I22">
        <f t="shared" si="10"/>
        <v>0.7378559999999998</v>
      </c>
      <c r="J22">
        <f t="shared" si="10"/>
        <v>0.8322278399999998</v>
      </c>
      <c r="K22">
        <f t="shared" si="10"/>
        <v>0.8926258175999999</v>
      </c>
      <c r="L22">
        <f t="shared" si="10"/>
        <v>0.9312805232639999</v>
      </c>
      <c r="M22">
        <f t="shared" si="10"/>
        <v>0.95601953488896</v>
      </c>
      <c r="N22">
        <f t="shared" si="10"/>
        <v>0.9718525023289344</v>
      </c>
      <c r="O22">
        <f t="shared" si="10"/>
        <v>0.981985601490518</v>
      </c>
      <c r="P22">
        <f t="shared" si="10"/>
        <v>0.9884707849539315</v>
      </c>
      <c r="Q22">
        <f t="shared" si="10"/>
        <v>0.9926213023705162</v>
      </c>
      <c r="R22">
        <f t="shared" si="10"/>
        <v>0.9952776335171304</v>
      </c>
      <c r="S22">
        <f t="shared" si="10"/>
        <v>0.9969776854509634</v>
      </c>
      <c r="T22">
        <f t="shared" si="10"/>
        <v>0.9980657186886166</v>
      </c>
    </row>
    <row r="23" spans="6:20" ht="12.75">
      <c r="F23">
        <f>1-(1-$E$4)^2</f>
        <v>0.09750000000000003</v>
      </c>
      <c r="G23">
        <f aca="true" t="shared" si="11" ref="G23:T23">1-(1-$E$3)^2</f>
        <v>0.3599999999999999</v>
      </c>
      <c r="H23">
        <f t="shared" si="11"/>
        <v>0.3599999999999999</v>
      </c>
      <c r="I23">
        <f t="shared" si="11"/>
        <v>0.3599999999999999</v>
      </c>
      <c r="J23">
        <f t="shared" si="11"/>
        <v>0.3599999999999999</v>
      </c>
      <c r="K23">
        <f t="shared" si="11"/>
        <v>0.3599999999999999</v>
      </c>
      <c r="L23">
        <f t="shared" si="11"/>
        <v>0.3599999999999999</v>
      </c>
      <c r="M23">
        <f t="shared" si="11"/>
        <v>0.3599999999999999</v>
      </c>
      <c r="N23">
        <f t="shared" si="11"/>
        <v>0.3599999999999999</v>
      </c>
      <c r="O23">
        <f t="shared" si="11"/>
        <v>0.3599999999999999</v>
      </c>
      <c r="P23">
        <f t="shared" si="11"/>
        <v>0.3599999999999999</v>
      </c>
      <c r="Q23">
        <f t="shared" si="11"/>
        <v>0.3599999999999999</v>
      </c>
      <c r="R23">
        <f t="shared" si="11"/>
        <v>0.3599999999999999</v>
      </c>
      <c r="S23">
        <f t="shared" si="11"/>
        <v>0.3599999999999999</v>
      </c>
      <c r="T23">
        <f t="shared" si="11"/>
        <v>0.3599999999999999</v>
      </c>
    </row>
    <row r="24" spans="6:36" ht="12.75">
      <c r="F24">
        <f aca="true" t="shared" si="12" ref="F24:T24">F22/F23</f>
        <v>1</v>
      </c>
      <c r="G24">
        <f t="shared" si="12"/>
        <v>1</v>
      </c>
      <c r="H24">
        <f t="shared" si="12"/>
        <v>1.6400000000000001</v>
      </c>
      <c r="I24">
        <f t="shared" si="12"/>
        <v>2.0496000000000003</v>
      </c>
      <c r="J24">
        <f t="shared" si="12"/>
        <v>2.3117440000000005</v>
      </c>
      <c r="K24">
        <f t="shared" si="12"/>
        <v>2.4795161600000006</v>
      </c>
      <c r="L24">
        <f t="shared" si="12"/>
        <v>2.5868903424000007</v>
      </c>
      <c r="M24">
        <f t="shared" si="12"/>
        <v>2.655609819136001</v>
      </c>
      <c r="N24">
        <f t="shared" si="12"/>
        <v>2.6995902842470407</v>
      </c>
      <c r="O24">
        <f t="shared" si="12"/>
        <v>2.7277377819181066</v>
      </c>
      <c r="P24">
        <f t="shared" si="12"/>
        <v>2.7457521804275884</v>
      </c>
      <c r="Q24">
        <f t="shared" si="12"/>
        <v>2.757281395473657</v>
      </c>
      <c r="R24">
        <f t="shared" si="12"/>
        <v>2.764660093103141</v>
      </c>
      <c r="S24">
        <f t="shared" si="12"/>
        <v>2.7693824595860104</v>
      </c>
      <c r="T24">
        <f t="shared" si="12"/>
        <v>2.772404774135047</v>
      </c>
      <c r="V24">
        <v>1</v>
      </c>
      <c r="W24">
        <f aca="true" t="shared" si="13" ref="W24:AJ24">V24+1</f>
        <v>2</v>
      </c>
      <c r="X24">
        <f t="shared" si="13"/>
        <v>3</v>
      </c>
      <c r="Y24">
        <f t="shared" si="13"/>
        <v>4</v>
      </c>
      <c r="Z24">
        <f t="shared" si="13"/>
        <v>5</v>
      </c>
      <c r="AA24">
        <f t="shared" si="13"/>
        <v>6</v>
      </c>
      <c r="AB24">
        <f t="shared" si="13"/>
        <v>7</v>
      </c>
      <c r="AC24">
        <f t="shared" si="13"/>
        <v>8</v>
      </c>
      <c r="AD24">
        <f t="shared" si="13"/>
        <v>9</v>
      </c>
      <c r="AE24">
        <f t="shared" si="13"/>
        <v>10</v>
      </c>
      <c r="AF24">
        <f t="shared" si="13"/>
        <v>11</v>
      </c>
      <c r="AG24">
        <f t="shared" si="13"/>
        <v>12</v>
      </c>
      <c r="AH24">
        <f t="shared" si="13"/>
        <v>13</v>
      </c>
      <c r="AI24">
        <f t="shared" si="13"/>
        <v>14</v>
      </c>
      <c r="AJ24">
        <f t="shared" si="13"/>
        <v>15</v>
      </c>
    </row>
    <row r="25" spans="5:36" ht="12.75">
      <c r="E25" t="s">
        <v>23</v>
      </c>
      <c r="F25">
        <v>0</v>
      </c>
      <c r="G25">
        <f aca="true" t="shared" si="14" ref="G25:T25">G24*$E$8</f>
        <v>0.000225</v>
      </c>
      <c r="H25">
        <f t="shared" si="14"/>
        <v>0.000369</v>
      </c>
      <c r="I25">
        <f t="shared" si="14"/>
        <v>0.00046116000000000006</v>
      </c>
      <c r="J25">
        <f t="shared" si="14"/>
        <v>0.0005201424</v>
      </c>
      <c r="K25">
        <f t="shared" si="14"/>
        <v>0.0005578911360000001</v>
      </c>
      <c r="L25">
        <f t="shared" si="14"/>
        <v>0.0005820503270400002</v>
      </c>
      <c r="M25">
        <f t="shared" si="14"/>
        <v>0.0005975122093056002</v>
      </c>
      <c r="N25">
        <f t="shared" si="14"/>
        <v>0.0006074078139555842</v>
      </c>
      <c r="O25">
        <f t="shared" si="14"/>
        <v>0.0006137410009315739</v>
      </c>
      <c r="P25">
        <f t="shared" si="14"/>
        <v>0.0006177942405962074</v>
      </c>
      <c r="Q25">
        <f t="shared" si="14"/>
        <v>0.0006203883139815728</v>
      </c>
      <c r="R25">
        <f t="shared" si="14"/>
        <v>0.0006220485209482067</v>
      </c>
      <c r="S25">
        <f t="shared" si="14"/>
        <v>0.0006231110534068523</v>
      </c>
      <c r="T25">
        <f t="shared" si="14"/>
        <v>0.0006237910741803855</v>
      </c>
      <c r="U25" t="s">
        <v>15</v>
      </c>
      <c r="V25">
        <v>0.051000000000000004</v>
      </c>
      <c r="W25">
        <v>0.0519</v>
      </c>
      <c r="X25">
        <v>0.0529</v>
      </c>
      <c r="Y25">
        <v>0.0539</v>
      </c>
      <c r="Z25">
        <v>0.054900000000000004</v>
      </c>
      <c r="AA25">
        <v>0.055900000000000005</v>
      </c>
      <c r="AB25">
        <v>0.056900000000000006</v>
      </c>
      <c r="AC25">
        <v>0.05790000000000001</v>
      </c>
      <c r="AD25">
        <v>0.05890000000000001</v>
      </c>
      <c r="AE25">
        <v>0.05990000000000001</v>
      </c>
      <c r="AF25">
        <v>0.06090000000000001</v>
      </c>
      <c r="AG25">
        <v>0.06190000000000001</v>
      </c>
      <c r="AH25">
        <v>0.06290000000000001</v>
      </c>
      <c r="AI25">
        <v>0.06390000000000001</v>
      </c>
      <c r="AJ25">
        <v>0.06490000000000001</v>
      </c>
    </row>
    <row r="26" spans="5:36" ht="12.75">
      <c r="E26" t="s">
        <v>7</v>
      </c>
      <c r="F26">
        <f>((F21+F25)/F11)^(0.5)</f>
        <v>0.01</v>
      </c>
      <c r="G26">
        <f>((G21+G25)/G11)^(0.5)</f>
        <v>0.013946325680981354</v>
      </c>
      <c r="H26">
        <f aca="true" t="shared" si="15" ref="H26:T26">((H21+H25)/H11)^(0.5)</f>
        <v>0.013831847309741387</v>
      </c>
      <c r="I26">
        <f t="shared" si="15"/>
        <v>0.013156124049278345</v>
      </c>
      <c r="J26">
        <f t="shared" si="15"/>
        <v>0.01239430527298727</v>
      </c>
      <c r="K26">
        <f t="shared" si="15"/>
        <v>0.0116660488186875</v>
      </c>
      <c r="L26">
        <f t="shared" si="15"/>
        <v>0.011003968822680038</v>
      </c>
      <c r="M26">
        <f t="shared" si="15"/>
        <v>0.010413160169530094</v>
      </c>
      <c r="N26">
        <f t="shared" si="15"/>
        <v>0.009889284841839872</v>
      </c>
      <c r="O26">
        <f t="shared" si="15"/>
        <v>0.009425052885657103</v>
      </c>
      <c r="P26">
        <f t="shared" si="15"/>
        <v>0.009012730290304896</v>
      </c>
      <c r="Q26">
        <f t="shared" si="15"/>
        <v>0.008645106145925792</v>
      </c>
      <c r="R26">
        <f t="shared" si="15"/>
        <v>0.008315817952769325</v>
      </c>
      <c r="S26">
        <f t="shared" si="15"/>
        <v>0.008019402947229021</v>
      </c>
      <c r="T26">
        <f t="shared" si="15"/>
        <v>0.007751236373315028</v>
      </c>
      <c r="U26" t="s">
        <v>26</v>
      </c>
      <c r="V26">
        <f>F26</f>
        <v>0.01</v>
      </c>
      <c r="W26">
        <f aca="true" t="shared" si="16" ref="W26:AJ26">G26</f>
        <v>0.013946325680981354</v>
      </c>
      <c r="X26">
        <f t="shared" si="16"/>
        <v>0.013831847309741387</v>
      </c>
      <c r="Y26">
        <f t="shared" si="16"/>
        <v>0.013156124049278345</v>
      </c>
      <c r="Z26">
        <f t="shared" si="16"/>
        <v>0.01239430527298727</v>
      </c>
      <c r="AA26">
        <f t="shared" si="16"/>
        <v>0.0116660488186875</v>
      </c>
      <c r="AB26">
        <f t="shared" si="16"/>
        <v>0.011003968822680038</v>
      </c>
      <c r="AC26">
        <f t="shared" si="16"/>
        <v>0.010413160169530094</v>
      </c>
      <c r="AD26">
        <f t="shared" si="16"/>
        <v>0.009889284841839872</v>
      </c>
      <c r="AE26">
        <f t="shared" si="16"/>
        <v>0.009425052885657103</v>
      </c>
      <c r="AF26">
        <f t="shared" si="16"/>
        <v>0.009012730290304896</v>
      </c>
      <c r="AG26">
        <f t="shared" si="16"/>
        <v>0.008645106145925792</v>
      </c>
      <c r="AH26">
        <f t="shared" si="16"/>
        <v>0.008315817952769325</v>
      </c>
      <c r="AI26">
        <f t="shared" si="16"/>
        <v>0.008019402947229021</v>
      </c>
      <c r="AJ26">
        <f t="shared" si="16"/>
        <v>0.007751236373315028</v>
      </c>
    </row>
    <row r="28" spans="2:5" ht="12.75">
      <c r="B28" t="s">
        <v>8</v>
      </c>
      <c r="E28" t="s">
        <v>9</v>
      </c>
    </row>
    <row r="29" spans="5:20" ht="12.75">
      <c r="E29">
        <f>EXP(-(E9))</f>
        <v>0.951229424500714</v>
      </c>
      <c r="F29">
        <f>EXP(-(F16-0.5*(F21)))</f>
        <v>0.9493763344729126</v>
      </c>
      <c r="G29">
        <f aca="true" t="shared" si="17" ref="G29:T29">EXP(-(G16-0.5*(G21)))</f>
        <v>0.9478888788504249</v>
      </c>
      <c r="H29">
        <f t="shared" si="17"/>
        <v>0.9466957453951913</v>
      </c>
      <c r="I29">
        <f t="shared" si="17"/>
        <v>0.9457392210356311</v>
      </c>
      <c r="J29">
        <f t="shared" si="17"/>
        <v>0.9449727156889804</v>
      </c>
      <c r="K29">
        <f t="shared" si="17"/>
        <v>0.9443586912305567</v>
      </c>
      <c r="L29">
        <f t="shared" si="17"/>
        <v>0.943866948166607</v>
      </c>
      <c r="M29">
        <f t="shared" si="17"/>
        <v>0.9434732194040685</v>
      </c>
      <c r="N29">
        <f t="shared" si="17"/>
        <v>0.9431580228070843</v>
      </c>
      <c r="O29">
        <f t="shared" si="17"/>
        <v>0.942905729024556</v>
      </c>
      <c r="P29">
        <f t="shared" si="17"/>
        <v>0.942703806733046</v>
      </c>
      <c r="Q29">
        <f t="shared" si="17"/>
        <v>0.9425422130999482</v>
      </c>
      <c r="R29">
        <f t="shared" si="17"/>
        <v>0.9424129025071573</v>
      </c>
      <c r="S29">
        <f t="shared" si="17"/>
        <v>0.9423094312068021</v>
      </c>
      <c r="T29">
        <f t="shared" si="17"/>
        <v>0.9422266395645169</v>
      </c>
    </row>
    <row r="30" spans="4:20" ht="12.75">
      <c r="D30" t="s">
        <v>10</v>
      </c>
      <c r="E30">
        <f>E29</f>
        <v>0.951229424500714</v>
      </c>
      <c r="F30">
        <f aca="true" t="shared" si="18" ref="F30:T30">E30*F29</f>
        <v>0.903074704275266</v>
      </c>
      <c r="G30">
        <f t="shared" si="18"/>
        <v>0.856014468953661</v>
      </c>
      <c r="H30">
        <f t="shared" si="18"/>
        <v>0.8103852557551549</v>
      </c>
      <c r="I30">
        <f t="shared" si="18"/>
        <v>0.7664131205166409</v>
      </c>
      <c r="J30">
        <f t="shared" si="18"/>
        <v>0.724239487834276</v>
      </c>
      <c r="K30">
        <f t="shared" si="18"/>
        <v>0.6839418548686657</v>
      </c>
      <c r="L30">
        <f t="shared" si="18"/>
        <v>0.6455501112782959</v>
      </c>
      <c r="M30">
        <f t="shared" si="18"/>
        <v>0.6090592417743884</v>
      </c>
      <c r="N30">
        <f t="shared" si="18"/>
        <v>0.574439110244314</v>
      </c>
      <c r="O30">
        <f t="shared" si="18"/>
        <v>0.5416419280251322</v>
      </c>
      <c r="P30">
        <f t="shared" si="18"/>
        <v>0.5106079074355186</v>
      </c>
      <c r="Q30">
        <f t="shared" si="18"/>
        <v>0.4812695071006073</v>
      </c>
      <c r="R30">
        <f t="shared" si="18"/>
        <v>0.4535545930748722</v>
      </c>
      <c r="S30">
        <f t="shared" si="18"/>
        <v>0.42738877062161545</v>
      </c>
      <c r="T30">
        <f t="shared" si="18"/>
        <v>0.40269708513041486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AJ48"/>
  <sheetViews>
    <sheetView tabSelected="1" workbookViewId="0" topLeftCell="A21">
      <selection activeCell="F17" sqref="F17"/>
    </sheetView>
  </sheetViews>
  <sheetFormatPr defaultColWidth="9.140625" defaultRowHeight="12.75"/>
  <cols>
    <col min="4" max="4" width="23.57421875" style="0" customWidth="1"/>
    <col min="5" max="5" width="14.7109375" style="0" customWidth="1"/>
    <col min="13" max="13" width="12.421875" style="0" bestFit="1" customWidth="1"/>
    <col min="20" max="20" width="9.57421875" style="0" bestFit="1" customWidth="1"/>
    <col min="21" max="21" width="12.00390625" style="0" bestFit="1" customWidth="1"/>
  </cols>
  <sheetData>
    <row r="1" spans="4:5" ht="12.75">
      <c r="D1" t="s">
        <v>14</v>
      </c>
      <c r="E1">
        <v>0</v>
      </c>
    </row>
    <row r="2" spans="4:8" ht="12.75">
      <c r="D2" t="s">
        <v>0</v>
      </c>
      <c r="E2">
        <v>-2.8134107167600364</v>
      </c>
      <c r="G2">
        <v>0.06</v>
      </c>
      <c r="H2">
        <f>LN(G2)</f>
        <v>-2.8134107167600364</v>
      </c>
    </row>
    <row r="3" spans="4:5" ht="12.75">
      <c r="D3" t="s">
        <v>24</v>
      </c>
      <c r="E3">
        <v>0.15</v>
      </c>
    </row>
    <row r="4" spans="4:5" ht="12.75">
      <c r="D4" t="s">
        <v>25</v>
      </c>
      <c r="E4">
        <v>0.2</v>
      </c>
    </row>
    <row r="5" spans="4:5" ht="12.75">
      <c r="D5" t="s">
        <v>17</v>
      </c>
      <c r="E5">
        <v>0.2</v>
      </c>
    </row>
    <row r="6" spans="4:5" ht="12.75">
      <c r="D6" t="s">
        <v>18</v>
      </c>
      <c r="E6">
        <f>E5^2</f>
        <v>0.04000000000000001</v>
      </c>
    </row>
    <row r="7" spans="4:5" ht="12.75">
      <c r="D7" t="s">
        <v>19</v>
      </c>
      <c r="E7">
        <v>0.15</v>
      </c>
    </row>
    <row r="8" spans="4:5" ht="12.75">
      <c r="D8" t="s">
        <v>20</v>
      </c>
      <c r="E8">
        <f>E7^2</f>
        <v>0.0225</v>
      </c>
    </row>
    <row r="9" spans="4:8" ht="12.75">
      <c r="D9" t="s">
        <v>5</v>
      </c>
      <c r="E9">
        <v>-2.995732273553991</v>
      </c>
      <c r="G9">
        <v>0.05</v>
      </c>
      <c r="H9">
        <f>LN(G9)</f>
        <v>-2.995732273553991</v>
      </c>
    </row>
    <row r="10" spans="4:5" ht="12.75">
      <c r="D10" t="s">
        <v>21</v>
      </c>
      <c r="E10">
        <f>EXP(-E9)</f>
        <v>19.999999999999996</v>
      </c>
    </row>
    <row r="11" spans="4:22" ht="12.75">
      <c r="D11" t="s">
        <v>2</v>
      </c>
      <c r="F11">
        <v>1</v>
      </c>
      <c r="G11">
        <f aca="true" t="shared" si="0" ref="G11:T11">F11+1</f>
        <v>2</v>
      </c>
      <c r="H11">
        <f t="shared" si="0"/>
        <v>3</v>
      </c>
      <c r="I11">
        <f t="shared" si="0"/>
        <v>4</v>
      </c>
      <c r="J11">
        <f t="shared" si="0"/>
        <v>5</v>
      </c>
      <c r="K11">
        <f t="shared" si="0"/>
        <v>6</v>
      </c>
      <c r="L11">
        <f t="shared" si="0"/>
        <v>7</v>
      </c>
      <c r="M11">
        <f t="shared" si="0"/>
        <v>8</v>
      </c>
      <c r="N11">
        <f t="shared" si="0"/>
        <v>9</v>
      </c>
      <c r="O11">
        <f t="shared" si="0"/>
        <v>10</v>
      </c>
      <c r="P11">
        <f t="shared" si="0"/>
        <v>11</v>
      </c>
      <c r="Q11">
        <f t="shared" si="0"/>
        <v>12</v>
      </c>
      <c r="R11">
        <f t="shared" si="0"/>
        <v>13</v>
      </c>
      <c r="S11">
        <f t="shared" si="0"/>
        <v>14</v>
      </c>
      <c r="T11">
        <f t="shared" si="0"/>
        <v>15</v>
      </c>
      <c r="V11">
        <f>SUM(F11:U11)</f>
        <v>120</v>
      </c>
    </row>
    <row r="12" spans="5:20" ht="12.75">
      <c r="E12" t="s">
        <v>13</v>
      </c>
      <c r="F12">
        <f>E1</f>
        <v>0</v>
      </c>
      <c r="G12">
        <f aca="true" t="shared" si="1" ref="G12:T12">F12</f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</row>
    <row r="13" spans="6:20" ht="12.75">
      <c r="F13">
        <f aca="true" t="shared" si="2" ref="F13:T13">$E$2*(1-(1-$E$3)^F11)</f>
        <v>-0.4220116075140055</v>
      </c>
      <c r="G13">
        <f t="shared" si="2"/>
        <v>-0.7807214739009103</v>
      </c>
      <c r="H13">
        <f t="shared" si="2"/>
        <v>-1.0856248603297793</v>
      </c>
      <c r="I13">
        <f t="shared" si="2"/>
        <v>-1.344792738794318</v>
      </c>
      <c r="J13">
        <f t="shared" si="2"/>
        <v>-1.5650854354891757</v>
      </c>
      <c r="K13">
        <f t="shared" si="2"/>
        <v>-1.7523342276798048</v>
      </c>
      <c r="L13">
        <f t="shared" si="2"/>
        <v>-1.9114957010418399</v>
      </c>
      <c r="M13">
        <f t="shared" si="2"/>
        <v>-2.0467829533995694</v>
      </c>
      <c r="N13">
        <f t="shared" si="2"/>
        <v>-2.161777117903639</v>
      </c>
      <c r="O13">
        <f t="shared" si="2"/>
        <v>-2.259522157732099</v>
      </c>
      <c r="P13">
        <f t="shared" si="2"/>
        <v>-2.3426054415862896</v>
      </c>
      <c r="Q13">
        <f t="shared" si="2"/>
        <v>-2.4132262328623515</v>
      </c>
      <c r="R13">
        <f t="shared" si="2"/>
        <v>-2.473253905447004</v>
      </c>
      <c r="S13">
        <f t="shared" si="2"/>
        <v>-2.524277427143959</v>
      </c>
      <c r="T13">
        <f t="shared" si="2"/>
        <v>-2.5676474205863706</v>
      </c>
    </row>
    <row r="14" spans="6:20" ht="12.75">
      <c r="F14">
        <f aca="true" t="shared" si="3" ref="F14:T14">$E$9*(1-$E$3)^F11</f>
        <v>-2.5463724325208923</v>
      </c>
      <c r="G14">
        <f t="shared" si="3"/>
        <v>-2.1644165676427582</v>
      </c>
      <c r="H14">
        <f t="shared" si="3"/>
        <v>-1.8397540824963443</v>
      </c>
      <c r="I14">
        <f t="shared" si="3"/>
        <v>-1.5637909701218926</v>
      </c>
      <c r="J14">
        <f t="shared" si="3"/>
        <v>-1.3292223246036088</v>
      </c>
      <c r="K14">
        <f t="shared" si="3"/>
        <v>-1.1298389759130674</v>
      </c>
      <c r="L14">
        <f t="shared" si="3"/>
        <v>-0.9603631295261071</v>
      </c>
      <c r="M14">
        <f t="shared" si="3"/>
        <v>-0.816308660097191</v>
      </c>
      <c r="N14">
        <f t="shared" si="3"/>
        <v>-0.6938623610826123</v>
      </c>
      <c r="O14">
        <f t="shared" si="3"/>
        <v>-0.5897830069202205</v>
      </c>
      <c r="P14">
        <f t="shared" si="3"/>
        <v>-0.5013155558821873</v>
      </c>
      <c r="Q14">
        <f t="shared" si="3"/>
        <v>-0.42611822249985926</v>
      </c>
      <c r="R14">
        <f t="shared" si="3"/>
        <v>-0.36220048912488034</v>
      </c>
      <c r="S14">
        <f t="shared" si="3"/>
        <v>-0.3078704157561483</v>
      </c>
      <c r="T14">
        <f t="shared" si="3"/>
        <v>-0.261689853392726</v>
      </c>
    </row>
    <row r="15" spans="6:20" ht="12.75">
      <c r="F15">
        <f>F12</f>
        <v>0</v>
      </c>
      <c r="G15">
        <f aca="true" t="shared" si="4" ref="G15:T15">F12*(1-E3)+F15</f>
        <v>0</v>
      </c>
      <c r="H15">
        <f>G12*(1-F3)+G15</f>
        <v>0</v>
      </c>
      <c r="I15">
        <f t="shared" si="4"/>
        <v>0</v>
      </c>
      <c r="J15">
        <f>I12*(1-H3)+I15</f>
        <v>0</v>
      </c>
      <c r="K15">
        <f t="shared" si="4"/>
        <v>0</v>
      </c>
      <c r="L15">
        <f t="shared" si="4"/>
        <v>0</v>
      </c>
      <c r="M15">
        <f t="shared" si="4"/>
        <v>0</v>
      </c>
      <c r="N15">
        <f t="shared" si="4"/>
        <v>0</v>
      </c>
      <c r="O15">
        <f t="shared" si="4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0</v>
      </c>
      <c r="T15">
        <f t="shared" si="4"/>
        <v>0</v>
      </c>
    </row>
    <row r="16" spans="5:20" ht="12.75">
      <c r="E16" t="s">
        <v>29</v>
      </c>
      <c r="F16" s="3">
        <f aca="true" t="shared" si="5" ref="F16:T16">F13+F14+F15</f>
        <v>-2.968384040034898</v>
      </c>
      <c r="G16">
        <f t="shared" si="5"/>
        <v>-2.9451380415436685</v>
      </c>
      <c r="H16">
        <f t="shared" si="5"/>
        <v>-2.9253789428261237</v>
      </c>
      <c r="I16">
        <f t="shared" si="5"/>
        <v>-2.9085837089162103</v>
      </c>
      <c r="J16">
        <f t="shared" si="5"/>
        <v>-2.8943077600927847</v>
      </c>
      <c r="K16">
        <f t="shared" si="5"/>
        <v>-2.882173203592872</v>
      </c>
      <c r="L16">
        <f t="shared" si="5"/>
        <v>-2.871858830567947</v>
      </c>
      <c r="M16">
        <f t="shared" si="5"/>
        <v>-2.8630916134967603</v>
      </c>
      <c r="N16">
        <f t="shared" si="5"/>
        <v>-2.8556394789862516</v>
      </c>
      <c r="O16">
        <f t="shared" si="5"/>
        <v>-2.8493051646523195</v>
      </c>
      <c r="P16">
        <f t="shared" si="5"/>
        <v>-2.843920997468477</v>
      </c>
      <c r="Q16">
        <f t="shared" si="5"/>
        <v>-2.8393444553622107</v>
      </c>
      <c r="R16">
        <f t="shared" si="5"/>
        <v>-2.8354543945718844</v>
      </c>
      <c r="S16">
        <f t="shared" si="5"/>
        <v>-2.8321478429001075</v>
      </c>
      <c r="T16">
        <f t="shared" si="5"/>
        <v>-2.8293372739790965</v>
      </c>
    </row>
    <row r="17" spans="6:20" ht="12.75">
      <c r="F17">
        <f>EXP(F16+(0.5)*F26)</f>
        <v>0.05242435319268908</v>
      </c>
      <c r="G17">
        <f aca="true" t="shared" si="6" ref="G17:T17">EXP(G16+(0.5)*G26)</f>
        <v>0.055054149509932544</v>
      </c>
      <c r="H17">
        <f t="shared" si="6"/>
        <v>0.05715211864207307</v>
      </c>
      <c r="I17">
        <f t="shared" si="6"/>
        <v>0.05883063280841971</v>
      </c>
      <c r="J17">
        <f t="shared" si="6"/>
        <v>0.06017984915906325</v>
      </c>
      <c r="K17">
        <f t="shared" si="6"/>
        <v>0.06127041169606779</v>
      </c>
      <c r="L17">
        <f t="shared" si="6"/>
        <v>0.06215704795181648</v>
      </c>
      <c r="M17">
        <f t="shared" si="6"/>
        <v>0.0628819977458807</v>
      </c>
      <c r="N17">
        <f t="shared" si="6"/>
        <v>0.06347790260426064</v>
      </c>
      <c r="O17">
        <f t="shared" si="6"/>
        <v>0.06397009808326876</v>
      </c>
      <c r="P17">
        <f t="shared" si="6"/>
        <v>0.06437837446728957</v>
      </c>
      <c r="Q17">
        <f t="shared" si="6"/>
        <v>0.06471830596121418</v>
      </c>
      <c r="R17">
        <f t="shared" si="6"/>
        <v>0.06500224599105808</v>
      </c>
      <c r="S17">
        <f t="shared" si="6"/>
        <v>0.06524007087133617</v>
      </c>
      <c r="T17">
        <f t="shared" si="6"/>
        <v>0.06543973652823781</v>
      </c>
    </row>
    <row r="18" spans="5:20" ht="12.75">
      <c r="E18" t="s">
        <v>6</v>
      </c>
      <c r="F18">
        <f aca="true" t="shared" si="7" ref="F18:T18">(1-(1-$E$3)^(2*F11))</f>
        <v>0.2775000000000001</v>
      </c>
      <c r="G18">
        <f t="shared" si="7"/>
        <v>0.4779937500000001</v>
      </c>
      <c r="H18">
        <f t="shared" si="7"/>
        <v>0.6228504843750001</v>
      </c>
      <c r="I18">
        <f t="shared" si="7"/>
        <v>0.7275094749609377</v>
      </c>
      <c r="J18">
        <f t="shared" si="7"/>
        <v>0.8031255956592774</v>
      </c>
      <c r="K18">
        <f t="shared" si="7"/>
        <v>0.857758242863828</v>
      </c>
      <c r="L18">
        <f t="shared" si="7"/>
        <v>0.8972303304691157</v>
      </c>
      <c r="M18">
        <f t="shared" si="7"/>
        <v>0.9257489137639361</v>
      </c>
      <c r="N18">
        <f t="shared" si="7"/>
        <v>0.9463535901944439</v>
      </c>
      <c r="O18">
        <f t="shared" si="7"/>
        <v>0.9612404689154856</v>
      </c>
      <c r="P18">
        <f t="shared" si="7"/>
        <v>0.9719962387914384</v>
      </c>
      <c r="Q18">
        <f t="shared" si="7"/>
        <v>0.9797672825268142</v>
      </c>
      <c r="R18">
        <f t="shared" si="7"/>
        <v>0.9853818616256232</v>
      </c>
      <c r="S18">
        <f t="shared" si="7"/>
        <v>0.9894383950245128</v>
      </c>
      <c r="T18">
        <f t="shared" si="7"/>
        <v>0.9923692404052106</v>
      </c>
    </row>
    <row r="19" spans="6:20" ht="12.75">
      <c r="F19">
        <f aca="true" t="shared" si="8" ref="F19:T19">1-(1-$E$3)^2</f>
        <v>0.2775000000000001</v>
      </c>
      <c r="G19">
        <f t="shared" si="8"/>
        <v>0.2775000000000001</v>
      </c>
      <c r="H19">
        <f t="shared" si="8"/>
        <v>0.2775000000000001</v>
      </c>
      <c r="I19">
        <f t="shared" si="8"/>
        <v>0.2775000000000001</v>
      </c>
      <c r="J19">
        <f t="shared" si="8"/>
        <v>0.2775000000000001</v>
      </c>
      <c r="K19">
        <f t="shared" si="8"/>
        <v>0.2775000000000001</v>
      </c>
      <c r="L19">
        <f t="shared" si="8"/>
        <v>0.2775000000000001</v>
      </c>
      <c r="M19">
        <f t="shared" si="8"/>
        <v>0.2775000000000001</v>
      </c>
      <c r="N19">
        <f t="shared" si="8"/>
        <v>0.2775000000000001</v>
      </c>
      <c r="O19">
        <f t="shared" si="8"/>
        <v>0.2775000000000001</v>
      </c>
      <c r="P19">
        <f t="shared" si="8"/>
        <v>0.2775000000000001</v>
      </c>
      <c r="Q19">
        <f t="shared" si="8"/>
        <v>0.2775000000000001</v>
      </c>
      <c r="R19">
        <f t="shared" si="8"/>
        <v>0.2775000000000001</v>
      </c>
      <c r="S19">
        <f t="shared" si="8"/>
        <v>0.2775000000000001</v>
      </c>
      <c r="T19">
        <f t="shared" si="8"/>
        <v>0.2775000000000001</v>
      </c>
    </row>
    <row r="20" spans="6:21" ht="12.75">
      <c r="F20">
        <f aca="true" t="shared" si="9" ref="F20:T20">F18/F19</f>
        <v>1</v>
      </c>
      <c r="G20">
        <f t="shared" si="9"/>
        <v>1.7225</v>
      </c>
      <c r="H20">
        <f t="shared" si="9"/>
        <v>2.2445062499999997</v>
      </c>
      <c r="I20">
        <f t="shared" si="9"/>
        <v>2.621655765625</v>
      </c>
      <c r="J20">
        <f t="shared" si="9"/>
        <v>2.894146290664062</v>
      </c>
      <c r="K20">
        <f t="shared" si="9"/>
        <v>3.0910206950047847</v>
      </c>
      <c r="L20">
        <f t="shared" si="9"/>
        <v>3.2332624521409565</v>
      </c>
      <c r="M20">
        <f t="shared" si="9"/>
        <v>3.336032121671841</v>
      </c>
      <c r="N20">
        <f t="shared" si="9"/>
        <v>3.410283207907905</v>
      </c>
      <c r="O20">
        <f t="shared" si="9"/>
        <v>3.4639296177134606</v>
      </c>
      <c r="P20">
        <f t="shared" si="9"/>
        <v>3.502689148797975</v>
      </c>
      <c r="Q20">
        <f t="shared" si="9"/>
        <v>3.5306929100065365</v>
      </c>
      <c r="R20">
        <f t="shared" si="9"/>
        <v>3.5509256274797223</v>
      </c>
      <c r="S20">
        <f t="shared" si="9"/>
        <v>3.565543765854099</v>
      </c>
      <c r="T20">
        <f t="shared" si="9"/>
        <v>3.5761053708295867</v>
      </c>
      <c r="U20">
        <f>SUM(F20:T20)</f>
        <v>44.743293223695936</v>
      </c>
    </row>
    <row r="21" spans="5:20" ht="12.75">
      <c r="E21" t="s">
        <v>22</v>
      </c>
      <c r="F21">
        <f aca="true" t="shared" si="10" ref="F21:T21">F20*$E$6</f>
        <v>0.04000000000000001</v>
      </c>
      <c r="G21">
        <f t="shared" si="10"/>
        <v>0.06890000000000002</v>
      </c>
      <c r="H21">
        <f t="shared" si="10"/>
        <v>0.08978025</v>
      </c>
      <c r="I21">
        <f t="shared" si="10"/>
        <v>0.10486623062500001</v>
      </c>
      <c r="J21">
        <f t="shared" si="10"/>
        <v>0.1157658516265625</v>
      </c>
      <c r="K21">
        <f t="shared" si="10"/>
        <v>0.12364082780019141</v>
      </c>
      <c r="L21">
        <f t="shared" si="10"/>
        <v>0.1293304980856383</v>
      </c>
      <c r="M21">
        <f t="shared" si="10"/>
        <v>0.13344128486687365</v>
      </c>
      <c r="N21">
        <f t="shared" si="10"/>
        <v>0.13641132831631622</v>
      </c>
      <c r="O21">
        <f t="shared" si="10"/>
        <v>0.13855718470853845</v>
      </c>
      <c r="P21">
        <f t="shared" si="10"/>
        <v>0.14010756595191903</v>
      </c>
      <c r="Q21">
        <f t="shared" si="10"/>
        <v>0.1412277164002615</v>
      </c>
      <c r="R21">
        <f t="shared" si="10"/>
        <v>0.14203702509918892</v>
      </c>
      <c r="S21">
        <f t="shared" si="10"/>
        <v>0.142621750634164</v>
      </c>
      <c r="T21" s="2">
        <f t="shared" si="10"/>
        <v>0.1430442148331835</v>
      </c>
    </row>
    <row r="22" spans="6:20" ht="12.75">
      <c r="F22">
        <f>(1-(1-$E$4)^(2*(F11-1)))</f>
        <v>0</v>
      </c>
      <c r="G22">
        <f aca="true" t="shared" si="11" ref="G22:T22">(1-(1-$E$4)^(2*(G11-1)))</f>
        <v>0.3599999999999999</v>
      </c>
      <c r="H22">
        <f t="shared" si="11"/>
        <v>0.5903999999999998</v>
      </c>
      <c r="I22">
        <f t="shared" si="11"/>
        <v>0.7378559999999998</v>
      </c>
      <c r="J22">
        <f t="shared" si="11"/>
        <v>0.8322278399999998</v>
      </c>
      <c r="K22">
        <f t="shared" si="11"/>
        <v>0.8926258175999999</v>
      </c>
      <c r="L22">
        <f t="shared" si="11"/>
        <v>0.9312805232639999</v>
      </c>
      <c r="M22">
        <f t="shared" si="11"/>
        <v>0.95601953488896</v>
      </c>
      <c r="N22">
        <f t="shared" si="11"/>
        <v>0.9718525023289344</v>
      </c>
      <c r="O22">
        <f t="shared" si="11"/>
        <v>0.981985601490518</v>
      </c>
      <c r="P22">
        <f t="shared" si="11"/>
        <v>0.9884707849539315</v>
      </c>
      <c r="Q22">
        <f t="shared" si="11"/>
        <v>0.9926213023705162</v>
      </c>
      <c r="R22">
        <f t="shared" si="11"/>
        <v>0.9952776335171304</v>
      </c>
      <c r="S22">
        <f t="shared" si="11"/>
        <v>0.9969776854509634</v>
      </c>
      <c r="T22">
        <f t="shared" si="11"/>
        <v>0.9980657186886166</v>
      </c>
    </row>
    <row r="23" spans="6:20" ht="12.75">
      <c r="F23">
        <f>1-(1-$E$4)^2</f>
        <v>0.3599999999999999</v>
      </c>
      <c r="G23">
        <f aca="true" t="shared" si="12" ref="G23:T23">1-(1-$E$4)^2</f>
        <v>0.3599999999999999</v>
      </c>
      <c r="H23">
        <f t="shared" si="12"/>
        <v>0.3599999999999999</v>
      </c>
      <c r="I23">
        <f t="shared" si="12"/>
        <v>0.3599999999999999</v>
      </c>
      <c r="J23">
        <f t="shared" si="12"/>
        <v>0.3599999999999999</v>
      </c>
      <c r="K23">
        <f t="shared" si="12"/>
        <v>0.3599999999999999</v>
      </c>
      <c r="L23">
        <f t="shared" si="12"/>
        <v>0.3599999999999999</v>
      </c>
      <c r="M23">
        <f t="shared" si="12"/>
        <v>0.3599999999999999</v>
      </c>
      <c r="N23">
        <f t="shared" si="12"/>
        <v>0.3599999999999999</v>
      </c>
      <c r="O23">
        <f t="shared" si="12"/>
        <v>0.3599999999999999</v>
      </c>
      <c r="P23">
        <f t="shared" si="12"/>
        <v>0.3599999999999999</v>
      </c>
      <c r="Q23">
        <f t="shared" si="12"/>
        <v>0.3599999999999999</v>
      </c>
      <c r="R23">
        <f t="shared" si="12"/>
        <v>0.3599999999999999</v>
      </c>
      <c r="S23">
        <f t="shared" si="12"/>
        <v>0.3599999999999999</v>
      </c>
      <c r="T23">
        <f t="shared" si="12"/>
        <v>0.3599999999999999</v>
      </c>
    </row>
    <row r="24" spans="6:36" ht="12.75">
      <c r="F24">
        <f aca="true" t="shared" si="13" ref="F24:T24">F22/F23</f>
        <v>0</v>
      </c>
      <c r="G24">
        <f t="shared" si="13"/>
        <v>1</v>
      </c>
      <c r="H24">
        <f t="shared" si="13"/>
        <v>1.6400000000000001</v>
      </c>
      <c r="I24">
        <f t="shared" si="13"/>
        <v>2.0496000000000003</v>
      </c>
      <c r="J24">
        <f t="shared" si="13"/>
        <v>2.3117440000000005</v>
      </c>
      <c r="K24">
        <f t="shared" si="13"/>
        <v>2.4795161600000006</v>
      </c>
      <c r="L24">
        <f t="shared" si="13"/>
        <v>2.5868903424000007</v>
      </c>
      <c r="M24">
        <f t="shared" si="13"/>
        <v>2.655609819136001</v>
      </c>
      <c r="N24">
        <f t="shared" si="13"/>
        <v>2.6995902842470407</v>
      </c>
      <c r="O24">
        <f t="shared" si="13"/>
        <v>2.7277377819181066</v>
      </c>
      <c r="P24">
        <f t="shared" si="13"/>
        <v>2.7457521804275884</v>
      </c>
      <c r="Q24">
        <f t="shared" si="13"/>
        <v>2.757281395473657</v>
      </c>
      <c r="R24">
        <f t="shared" si="13"/>
        <v>2.764660093103141</v>
      </c>
      <c r="S24">
        <f t="shared" si="13"/>
        <v>2.7693824595860104</v>
      </c>
      <c r="T24">
        <f t="shared" si="13"/>
        <v>2.772404774135047</v>
      </c>
      <c r="V24">
        <v>1</v>
      </c>
      <c r="W24">
        <f aca="true" t="shared" si="14" ref="W24:AJ24">V24+1</f>
        <v>2</v>
      </c>
      <c r="X24">
        <f t="shared" si="14"/>
        <v>3</v>
      </c>
      <c r="Y24">
        <f t="shared" si="14"/>
        <v>4</v>
      </c>
      <c r="Z24">
        <f t="shared" si="14"/>
        <v>5</v>
      </c>
      <c r="AA24">
        <f t="shared" si="14"/>
        <v>6</v>
      </c>
      <c r="AB24">
        <f t="shared" si="14"/>
        <v>7</v>
      </c>
      <c r="AC24">
        <f t="shared" si="14"/>
        <v>8</v>
      </c>
      <c r="AD24">
        <f t="shared" si="14"/>
        <v>9</v>
      </c>
      <c r="AE24">
        <f t="shared" si="14"/>
        <v>10</v>
      </c>
      <c r="AF24">
        <f t="shared" si="14"/>
        <v>11</v>
      </c>
      <c r="AG24">
        <f t="shared" si="14"/>
        <v>12</v>
      </c>
      <c r="AH24">
        <f t="shared" si="14"/>
        <v>13</v>
      </c>
      <c r="AI24">
        <f t="shared" si="14"/>
        <v>14</v>
      </c>
      <c r="AJ24">
        <f t="shared" si="14"/>
        <v>15</v>
      </c>
    </row>
    <row r="25" spans="5:36" ht="12.75">
      <c r="E25" t="s">
        <v>23</v>
      </c>
      <c r="F25">
        <v>0</v>
      </c>
      <c r="G25">
        <f aca="true" t="shared" si="15" ref="G25:T25">G24*$E$8</f>
        <v>0.0225</v>
      </c>
      <c r="H25">
        <f t="shared" si="15"/>
        <v>0.0369</v>
      </c>
      <c r="I25">
        <f t="shared" si="15"/>
        <v>0.046116000000000004</v>
      </c>
      <c r="J25">
        <f t="shared" si="15"/>
        <v>0.05201424000000001</v>
      </c>
      <c r="K25">
        <f t="shared" si="15"/>
        <v>0.05578911360000001</v>
      </c>
      <c r="L25">
        <f t="shared" si="15"/>
        <v>0.058205032704000015</v>
      </c>
      <c r="M25">
        <f t="shared" si="15"/>
        <v>0.05975122093056002</v>
      </c>
      <c r="N25">
        <f t="shared" si="15"/>
        <v>0.06074078139555841</v>
      </c>
      <c r="O25">
        <f t="shared" si="15"/>
        <v>0.06137410009315739</v>
      </c>
      <c r="P25">
        <f t="shared" si="15"/>
        <v>0.06177942405962074</v>
      </c>
      <c r="Q25">
        <f t="shared" si="15"/>
        <v>0.062038831398157274</v>
      </c>
      <c r="R25">
        <f t="shared" si="15"/>
        <v>0.06220485209482067</v>
      </c>
      <c r="S25">
        <f t="shared" si="15"/>
        <v>0.06231110534068523</v>
      </c>
      <c r="T25">
        <f t="shared" si="15"/>
        <v>0.06237910741803856</v>
      </c>
      <c r="U25" t="s">
        <v>15</v>
      </c>
      <c r="V25">
        <v>0.05242435319268908</v>
      </c>
      <c r="W25">
        <v>0.055054149509932544</v>
      </c>
      <c r="X25">
        <v>0.05715211864207307</v>
      </c>
      <c r="Y25">
        <v>0.05883063280841971</v>
      </c>
      <c r="Z25">
        <v>0.06017984915906325</v>
      </c>
      <c r="AA25">
        <v>0.06127041169606779</v>
      </c>
      <c r="AB25">
        <v>0.06215704795181648</v>
      </c>
      <c r="AC25">
        <v>0.0628819977458807</v>
      </c>
      <c r="AD25">
        <v>0.06347790260426064</v>
      </c>
      <c r="AE25">
        <v>0.06397009808326876</v>
      </c>
      <c r="AF25">
        <v>0.06437837446728957</v>
      </c>
      <c r="AG25">
        <v>0.06471830596121418</v>
      </c>
      <c r="AH25">
        <v>0.06500224599105808</v>
      </c>
      <c r="AI25">
        <v>0.06524007087133617</v>
      </c>
      <c r="AJ25">
        <v>0.06543973652823781</v>
      </c>
    </row>
    <row r="26" spans="6:20" ht="12.75">
      <c r="F26">
        <f>F21+F25</f>
        <v>0.04000000000000001</v>
      </c>
      <c r="G26">
        <f aca="true" t="shared" si="16" ref="G26:T26">G21+G25</f>
        <v>0.09140000000000001</v>
      </c>
      <c r="H26">
        <f t="shared" si="16"/>
        <v>0.12668025</v>
      </c>
      <c r="I26">
        <f t="shared" si="16"/>
        <v>0.15098223062500002</v>
      </c>
      <c r="J26">
        <f t="shared" si="16"/>
        <v>0.16778009162656252</v>
      </c>
      <c r="K26">
        <f t="shared" si="16"/>
        <v>0.17942994140019142</v>
      </c>
      <c r="L26">
        <f t="shared" si="16"/>
        <v>0.1875355307896383</v>
      </c>
      <c r="M26">
        <f t="shared" si="16"/>
        <v>0.19319250579743366</v>
      </c>
      <c r="N26">
        <f t="shared" si="16"/>
        <v>0.19715210971187463</v>
      </c>
      <c r="O26">
        <f t="shared" si="16"/>
        <v>0.19993128480169584</v>
      </c>
      <c r="P26">
        <f t="shared" si="16"/>
        <v>0.20188699001153976</v>
      </c>
      <c r="Q26">
        <f t="shared" si="16"/>
        <v>0.20326654779841877</v>
      </c>
      <c r="R26">
        <f t="shared" si="16"/>
        <v>0.2042418771940096</v>
      </c>
      <c r="S26">
        <f t="shared" si="16"/>
        <v>0.20493285597484923</v>
      </c>
      <c r="T26">
        <f t="shared" si="16"/>
        <v>0.20542332225122206</v>
      </c>
    </row>
    <row r="27" spans="5:36" ht="12.75">
      <c r="E27" t="s">
        <v>7</v>
      </c>
      <c r="F27">
        <f aca="true" t="shared" si="17" ref="F27:T27">((F21+F25)/F11)^(0.5)</f>
        <v>0.2</v>
      </c>
      <c r="G27">
        <f t="shared" si="17"/>
        <v>0.2137755832643195</v>
      </c>
      <c r="H27">
        <f t="shared" si="17"/>
        <v>0.205491484008462</v>
      </c>
      <c r="I27">
        <f t="shared" si="17"/>
        <v>0.19428215990216396</v>
      </c>
      <c r="J27">
        <f t="shared" si="17"/>
        <v>0.18318301865978873</v>
      </c>
      <c r="K27">
        <f t="shared" si="17"/>
        <v>0.17293059368823446</v>
      </c>
      <c r="L27">
        <f t="shared" si="17"/>
        <v>0.16367892385034022</v>
      </c>
      <c r="M27">
        <f t="shared" si="17"/>
        <v>0.155399688624782</v>
      </c>
      <c r="N27">
        <f t="shared" si="17"/>
        <v>0.14800604706560497</v>
      </c>
      <c r="O27">
        <f t="shared" si="17"/>
        <v>0.14139705965885424</v>
      </c>
      <c r="P27">
        <f t="shared" si="17"/>
        <v>0.1354745833295744</v>
      </c>
      <c r="Q27">
        <f t="shared" si="17"/>
        <v>0.13014944864732067</v>
      </c>
      <c r="R27">
        <f t="shared" si="17"/>
        <v>0.12534318342178977</v>
      </c>
      <c r="S27">
        <f t="shared" si="17"/>
        <v>0.1209878553453224</v>
      </c>
      <c r="T27">
        <f t="shared" si="17"/>
        <v>0.11702516032922779</v>
      </c>
      <c r="U27" t="s">
        <v>28</v>
      </c>
      <c r="V27">
        <f aca="true" t="shared" si="18" ref="V27:AJ27">F27</f>
        <v>0.2</v>
      </c>
      <c r="W27">
        <f t="shared" si="18"/>
        <v>0.2137755832643195</v>
      </c>
      <c r="X27">
        <f t="shared" si="18"/>
        <v>0.205491484008462</v>
      </c>
      <c r="Y27">
        <f t="shared" si="18"/>
        <v>0.19428215990216396</v>
      </c>
      <c r="Z27">
        <f t="shared" si="18"/>
        <v>0.18318301865978873</v>
      </c>
      <c r="AA27">
        <f t="shared" si="18"/>
        <v>0.17293059368823446</v>
      </c>
      <c r="AB27">
        <f t="shared" si="18"/>
        <v>0.16367892385034022</v>
      </c>
      <c r="AC27">
        <f t="shared" si="18"/>
        <v>0.155399688624782</v>
      </c>
      <c r="AD27">
        <f t="shared" si="18"/>
        <v>0.14800604706560497</v>
      </c>
      <c r="AE27">
        <f t="shared" si="18"/>
        <v>0.14139705965885424</v>
      </c>
      <c r="AF27">
        <f t="shared" si="18"/>
        <v>0.1354745833295744</v>
      </c>
      <c r="AG27">
        <f t="shared" si="18"/>
        <v>0.13014944864732067</v>
      </c>
      <c r="AH27">
        <f t="shared" si="18"/>
        <v>0.12534318342178977</v>
      </c>
      <c r="AI27">
        <f t="shared" si="18"/>
        <v>0.1209878553453224</v>
      </c>
      <c r="AJ27">
        <f t="shared" si="18"/>
        <v>0.11702516032922779</v>
      </c>
    </row>
    <row r="36" spans="19:27" ht="12.75">
      <c r="S36">
        <f>(1-(1-$E$3)^(2*F11))</f>
        <v>0.2775000000000001</v>
      </c>
      <c r="T36">
        <f aca="true" t="shared" si="19" ref="T36:AA36">(1-(1-$E$3)^(2*G11))</f>
        <v>0.4779937500000001</v>
      </c>
      <c r="U36">
        <f t="shared" si="19"/>
        <v>0.6228504843750001</v>
      </c>
      <c r="V36">
        <f t="shared" si="19"/>
        <v>0.7275094749609377</v>
      </c>
      <c r="W36">
        <f t="shared" si="19"/>
        <v>0.8031255956592774</v>
      </c>
      <c r="X36">
        <f t="shared" si="19"/>
        <v>0.857758242863828</v>
      </c>
      <c r="Y36">
        <f t="shared" si="19"/>
        <v>0.8972303304691157</v>
      </c>
      <c r="Z36">
        <f t="shared" si="19"/>
        <v>0.9257489137639361</v>
      </c>
      <c r="AA36">
        <f t="shared" si="19"/>
        <v>0.9463535901944439</v>
      </c>
    </row>
    <row r="37" spans="19:27" ht="12.75">
      <c r="S37">
        <f aca="true" t="shared" si="20" ref="S37:AA37">1-(1-$E$3)^2</f>
        <v>0.2775000000000001</v>
      </c>
      <c r="T37">
        <f t="shared" si="20"/>
        <v>0.2775000000000001</v>
      </c>
      <c r="U37">
        <f t="shared" si="20"/>
        <v>0.2775000000000001</v>
      </c>
      <c r="V37">
        <f t="shared" si="20"/>
        <v>0.2775000000000001</v>
      </c>
      <c r="W37">
        <f t="shared" si="20"/>
        <v>0.2775000000000001</v>
      </c>
      <c r="X37">
        <f t="shared" si="20"/>
        <v>0.2775000000000001</v>
      </c>
      <c r="Y37">
        <f t="shared" si="20"/>
        <v>0.2775000000000001</v>
      </c>
      <c r="Z37">
        <f t="shared" si="20"/>
        <v>0.2775000000000001</v>
      </c>
      <c r="AA37">
        <f t="shared" si="20"/>
        <v>0.2775000000000001</v>
      </c>
    </row>
    <row r="38" spans="19:27" ht="12.75">
      <c r="S38">
        <f aca="true" t="shared" si="21" ref="S38:AA38">S36/S37</f>
        <v>1</v>
      </c>
      <c r="T38">
        <f t="shared" si="21"/>
        <v>1.7225</v>
      </c>
      <c r="U38">
        <f t="shared" si="21"/>
        <v>2.2445062499999997</v>
      </c>
      <c r="V38">
        <f t="shared" si="21"/>
        <v>2.621655765625</v>
      </c>
      <c r="W38">
        <f t="shared" si="21"/>
        <v>2.894146290664062</v>
      </c>
      <c r="X38">
        <f t="shared" si="21"/>
        <v>3.0910206950047847</v>
      </c>
      <c r="Y38">
        <f t="shared" si="21"/>
        <v>3.2332624521409565</v>
      </c>
      <c r="Z38">
        <f t="shared" si="21"/>
        <v>3.336032121671841</v>
      </c>
      <c r="AA38">
        <f t="shared" si="21"/>
        <v>3.410283207907905</v>
      </c>
    </row>
    <row r="40" spans="19:26" ht="12.75">
      <c r="S40">
        <f>(1-(1-$E$4)^(2*(F11-1)))</f>
        <v>0</v>
      </c>
      <c r="T40">
        <f aca="true" t="shared" si="22" ref="T40:Z40">(1-(1-$E$4)^(2*(G11-1)))</f>
        <v>0.3599999999999999</v>
      </c>
      <c r="U40">
        <f t="shared" si="22"/>
        <v>0.5903999999999998</v>
      </c>
      <c r="V40">
        <f t="shared" si="22"/>
        <v>0.7378559999999998</v>
      </c>
      <c r="W40">
        <f t="shared" si="22"/>
        <v>0.8322278399999998</v>
      </c>
      <c r="X40">
        <f t="shared" si="22"/>
        <v>0.8926258175999999</v>
      </c>
      <c r="Y40">
        <f t="shared" si="22"/>
        <v>0.9312805232639999</v>
      </c>
      <c r="Z40">
        <f t="shared" si="22"/>
        <v>0.95601953488896</v>
      </c>
    </row>
    <row r="41" spans="19:26" ht="12.75">
      <c r="S41">
        <f>1-(1-$E$4)^2</f>
        <v>0.3599999999999999</v>
      </c>
      <c r="T41">
        <f aca="true" t="shared" si="23" ref="T41:Z41">1-(1-$E$4)^2</f>
        <v>0.3599999999999999</v>
      </c>
      <c r="U41">
        <f t="shared" si="23"/>
        <v>0.3599999999999999</v>
      </c>
      <c r="V41">
        <f t="shared" si="23"/>
        <v>0.3599999999999999</v>
      </c>
      <c r="W41">
        <f t="shared" si="23"/>
        <v>0.3599999999999999</v>
      </c>
      <c r="X41">
        <f t="shared" si="23"/>
        <v>0.3599999999999999</v>
      </c>
      <c r="Y41">
        <f t="shared" si="23"/>
        <v>0.3599999999999999</v>
      </c>
      <c r="Z41">
        <f t="shared" si="23"/>
        <v>0.3599999999999999</v>
      </c>
    </row>
    <row r="42" spans="19:26" ht="12.75">
      <c r="S42">
        <f aca="true" t="shared" si="24" ref="S42:Z42">S40/S41</f>
        <v>0</v>
      </c>
      <c r="T42">
        <f t="shared" si="24"/>
        <v>1</v>
      </c>
      <c r="U42">
        <f t="shared" si="24"/>
        <v>1.6400000000000001</v>
      </c>
      <c r="V42">
        <f t="shared" si="24"/>
        <v>2.0496000000000003</v>
      </c>
      <c r="W42">
        <f t="shared" si="24"/>
        <v>2.3117440000000005</v>
      </c>
      <c r="X42">
        <f t="shared" si="24"/>
        <v>2.4795161600000006</v>
      </c>
      <c r="Y42">
        <f t="shared" si="24"/>
        <v>2.5868903424000007</v>
      </c>
      <c r="Z42">
        <f t="shared" si="24"/>
        <v>2.655609819136001</v>
      </c>
    </row>
    <row r="44" spans="19:27" ht="12.75">
      <c r="S44">
        <f>S38*$E$6</f>
        <v>0.04000000000000001</v>
      </c>
      <c r="T44">
        <f aca="true" t="shared" si="25" ref="T44:AA44">T38*$E$6</f>
        <v>0.06890000000000002</v>
      </c>
      <c r="U44">
        <f t="shared" si="25"/>
        <v>0.08978025</v>
      </c>
      <c r="V44">
        <f t="shared" si="25"/>
        <v>0.10486623062500001</v>
      </c>
      <c r="W44">
        <f t="shared" si="25"/>
        <v>0.1157658516265625</v>
      </c>
      <c r="X44">
        <f t="shared" si="25"/>
        <v>0.12364082780019141</v>
      </c>
      <c r="Y44">
        <f t="shared" si="25"/>
        <v>0.1293304980856383</v>
      </c>
      <c r="Z44">
        <f t="shared" si="25"/>
        <v>0.13344128486687365</v>
      </c>
      <c r="AA44">
        <f t="shared" si="25"/>
        <v>0.13641132831631622</v>
      </c>
    </row>
    <row r="45" spans="19:26" ht="12.75">
      <c r="S45">
        <f aca="true" t="shared" si="26" ref="S45:Z45">S42*$E$8</f>
        <v>0</v>
      </c>
      <c r="T45">
        <f t="shared" si="26"/>
        <v>0.0225</v>
      </c>
      <c r="U45">
        <f t="shared" si="26"/>
        <v>0.0369</v>
      </c>
      <c r="V45">
        <f t="shared" si="26"/>
        <v>0.046116000000000004</v>
      </c>
      <c r="W45">
        <f t="shared" si="26"/>
        <v>0.05201424000000001</v>
      </c>
      <c r="X45">
        <f t="shared" si="26"/>
        <v>0.05578911360000001</v>
      </c>
      <c r="Y45">
        <f t="shared" si="26"/>
        <v>0.058205032704000015</v>
      </c>
      <c r="Z45">
        <f t="shared" si="26"/>
        <v>0.05975122093056002</v>
      </c>
    </row>
    <row r="46" spans="19:26" ht="12.75">
      <c r="S46">
        <f>S44+S45</f>
        <v>0.04000000000000001</v>
      </c>
      <c r="T46">
        <f aca="true" t="shared" si="27" ref="T46:Z46">T44+T45</f>
        <v>0.09140000000000001</v>
      </c>
      <c r="U46">
        <f t="shared" si="27"/>
        <v>0.12668025</v>
      </c>
      <c r="V46">
        <f t="shared" si="27"/>
        <v>0.15098223062500002</v>
      </c>
      <c r="W46">
        <f t="shared" si="27"/>
        <v>0.16778009162656252</v>
      </c>
      <c r="X46">
        <f t="shared" si="27"/>
        <v>0.17942994140019142</v>
      </c>
      <c r="Y46">
        <f t="shared" si="27"/>
        <v>0.1875355307896383</v>
      </c>
      <c r="Z46">
        <f t="shared" si="27"/>
        <v>0.19319250579743366</v>
      </c>
    </row>
    <row r="47" spans="19:26" ht="12.75">
      <c r="S47">
        <f>S46/F11</f>
        <v>0.04000000000000001</v>
      </c>
      <c r="T47">
        <f aca="true" t="shared" si="28" ref="T47:Z47">T46/G11</f>
        <v>0.045700000000000005</v>
      </c>
      <c r="U47">
        <f t="shared" si="28"/>
        <v>0.04222675</v>
      </c>
      <c r="V47">
        <f t="shared" si="28"/>
        <v>0.037745557656250005</v>
      </c>
      <c r="W47">
        <f t="shared" si="28"/>
        <v>0.033556018325312506</v>
      </c>
      <c r="X47">
        <f t="shared" si="28"/>
        <v>0.029904990233365236</v>
      </c>
      <c r="Y47">
        <f t="shared" si="28"/>
        <v>0.02679079011280547</v>
      </c>
      <c r="Z47">
        <f t="shared" si="28"/>
        <v>0.024149063224679208</v>
      </c>
    </row>
    <row r="48" spans="19:26" ht="12.75">
      <c r="S48">
        <f>S47^(0.5)</f>
        <v>0.2</v>
      </c>
      <c r="T48">
        <f aca="true" t="shared" si="29" ref="T48:Z48">T47^(0.5)</f>
        <v>0.2137755832643195</v>
      </c>
      <c r="U48">
        <f t="shared" si="29"/>
        <v>0.205491484008462</v>
      </c>
      <c r="V48">
        <f t="shared" si="29"/>
        <v>0.19428215990216396</v>
      </c>
      <c r="W48">
        <f t="shared" si="29"/>
        <v>0.18318301865978873</v>
      </c>
      <c r="X48">
        <f t="shared" si="29"/>
        <v>0.17293059368823446</v>
      </c>
      <c r="Y48">
        <f t="shared" si="29"/>
        <v>0.16367892385034022</v>
      </c>
      <c r="Z48">
        <f t="shared" si="29"/>
        <v>0.155399688624782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J41"/>
  <sheetViews>
    <sheetView workbookViewId="0" topLeftCell="A6">
      <selection activeCell="E19" sqref="E19"/>
    </sheetView>
  </sheetViews>
  <sheetFormatPr defaultColWidth="9.140625" defaultRowHeight="12.75"/>
  <cols>
    <col min="3" max="3" width="23.57421875" style="0" customWidth="1"/>
    <col min="4" max="4" width="14.7109375" style="0" customWidth="1"/>
    <col min="12" max="12" width="12.421875" style="0" bestFit="1" customWidth="1"/>
    <col min="19" max="19" width="9.57421875" style="0" bestFit="1" customWidth="1"/>
    <col min="20" max="20" width="9.57421875" style="0" customWidth="1"/>
    <col min="21" max="21" width="12.00390625" style="0" bestFit="1" customWidth="1"/>
  </cols>
  <sheetData>
    <row r="2" spans="3:5" ht="12.75">
      <c r="C2" t="s">
        <v>0</v>
      </c>
      <c r="D2">
        <v>0.06</v>
      </c>
      <c r="E2" t="s">
        <v>0</v>
      </c>
    </row>
    <row r="3" spans="3:4" ht="12.75">
      <c r="C3" t="s">
        <v>1</v>
      </c>
      <c r="D3">
        <v>0.25</v>
      </c>
    </row>
    <row r="4" spans="3:4" ht="12.75">
      <c r="C4" t="s">
        <v>4</v>
      </c>
      <c r="D4">
        <v>0.0004</v>
      </c>
    </row>
    <row r="5" spans="3:6" ht="12.75">
      <c r="C5" t="s">
        <v>5</v>
      </c>
      <c r="D5">
        <v>0.05</v>
      </c>
      <c r="E5">
        <f>EXP(-D5)</f>
        <v>0.951229424500714</v>
      </c>
      <c r="F5" t="s">
        <v>27</v>
      </c>
    </row>
    <row r="6" spans="3:19" ht="12.75">
      <c r="C6" t="s">
        <v>2</v>
      </c>
      <c r="D6">
        <v>0</v>
      </c>
      <c r="E6">
        <v>1</v>
      </c>
      <c r="F6">
        <f>E6+1</f>
        <v>2</v>
      </c>
      <c r="G6">
        <f aca="true" t="shared" si="0" ref="G6:S6">F6+1</f>
        <v>3</v>
      </c>
      <c r="H6">
        <f t="shared" si="0"/>
        <v>4</v>
      </c>
      <c r="I6">
        <f t="shared" si="0"/>
        <v>5</v>
      </c>
      <c r="J6">
        <f t="shared" si="0"/>
        <v>6</v>
      </c>
      <c r="K6">
        <f t="shared" si="0"/>
        <v>7</v>
      </c>
      <c r="L6">
        <f t="shared" si="0"/>
        <v>8</v>
      </c>
      <c r="M6">
        <f t="shared" si="0"/>
        <v>9</v>
      </c>
      <c r="N6">
        <f t="shared" si="0"/>
        <v>10</v>
      </c>
      <c r="O6">
        <f t="shared" si="0"/>
        <v>11</v>
      </c>
      <c r="P6">
        <f t="shared" si="0"/>
        <v>12</v>
      </c>
      <c r="Q6">
        <f t="shared" si="0"/>
        <v>13</v>
      </c>
      <c r="R6">
        <f t="shared" si="0"/>
        <v>14</v>
      </c>
      <c r="S6">
        <f t="shared" si="0"/>
        <v>15</v>
      </c>
    </row>
    <row r="7" spans="5:19" ht="12.75">
      <c r="E7">
        <f>$D$2*(1-(1-$D$3)^E6)</f>
        <v>0.015</v>
      </c>
      <c r="F7">
        <f aca="true" t="shared" si="1" ref="F7:S7">$D$2*(1-(1-$D$3)^F6)</f>
        <v>0.02625</v>
      </c>
      <c r="G7">
        <f t="shared" si="1"/>
        <v>0.034687499999999996</v>
      </c>
      <c r="H7">
        <f t="shared" si="1"/>
        <v>0.041015625</v>
      </c>
      <c r="I7">
        <f t="shared" si="1"/>
        <v>0.04576171875</v>
      </c>
      <c r="J7">
        <f t="shared" si="1"/>
        <v>0.049321289062499996</v>
      </c>
      <c r="K7">
        <f t="shared" si="1"/>
        <v>0.051990966796874996</v>
      </c>
      <c r="L7">
        <f t="shared" si="1"/>
        <v>0.05399322509765625</v>
      </c>
      <c r="M7">
        <f t="shared" si="1"/>
        <v>0.05549491882324219</v>
      </c>
      <c r="N7">
        <f t="shared" si="1"/>
        <v>0.056621189117431636</v>
      </c>
      <c r="O7">
        <f t="shared" si="1"/>
        <v>0.05746589183807373</v>
      </c>
      <c r="P7">
        <f t="shared" si="1"/>
        <v>0.0580994188785553</v>
      </c>
      <c r="Q7">
        <f t="shared" si="1"/>
        <v>0.05857456415891647</v>
      </c>
      <c r="R7">
        <f t="shared" si="1"/>
        <v>0.05893092311918735</v>
      </c>
      <c r="S7">
        <f t="shared" si="1"/>
        <v>0.05919819233939051</v>
      </c>
    </row>
    <row r="8" spans="5:19" ht="12.75">
      <c r="E8">
        <f>$D$5*(1-$D$3)^E6</f>
        <v>0.037500000000000006</v>
      </c>
      <c r="F8">
        <f aca="true" t="shared" si="2" ref="F8:S8">$D$5*(1-$D$3)^F6</f>
        <v>0.028125</v>
      </c>
      <c r="G8">
        <f t="shared" si="2"/>
        <v>0.02109375</v>
      </c>
      <c r="H8">
        <f t="shared" si="2"/>
        <v>0.0158203125</v>
      </c>
      <c r="I8">
        <f t="shared" si="2"/>
        <v>0.011865234375</v>
      </c>
      <c r="J8">
        <f t="shared" si="2"/>
        <v>0.00889892578125</v>
      </c>
      <c r="K8">
        <f t="shared" si="2"/>
        <v>0.0066741943359375005</v>
      </c>
      <c r="L8">
        <f t="shared" si="2"/>
        <v>0.005005645751953125</v>
      </c>
      <c r="M8">
        <f t="shared" si="2"/>
        <v>0.003754234313964844</v>
      </c>
      <c r="N8">
        <f t="shared" si="2"/>
        <v>0.002815675735473633</v>
      </c>
      <c r="O8">
        <f t="shared" si="2"/>
        <v>0.0021117568016052247</v>
      </c>
      <c r="P8">
        <f t="shared" si="2"/>
        <v>0.0015838176012039186</v>
      </c>
      <c r="Q8">
        <f t="shared" si="2"/>
        <v>0.001187863200902939</v>
      </c>
      <c r="R8">
        <f t="shared" si="2"/>
        <v>0.0008908974006772042</v>
      </c>
      <c r="S8">
        <f t="shared" si="2"/>
        <v>0.0006681730505079032</v>
      </c>
    </row>
    <row r="9" spans="4:19" ht="12.75">
      <c r="D9" t="s">
        <v>3</v>
      </c>
      <c r="E9">
        <f>E7+E8</f>
        <v>0.052500000000000005</v>
      </c>
      <c r="F9">
        <f aca="true" t="shared" si="3" ref="F9:S9">F7+F8</f>
        <v>0.054375</v>
      </c>
      <c r="G9">
        <f t="shared" si="3"/>
        <v>0.05578125</v>
      </c>
      <c r="H9">
        <f t="shared" si="3"/>
        <v>0.0568359375</v>
      </c>
      <c r="I9">
        <f t="shared" si="3"/>
        <v>0.057626953125</v>
      </c>
      <c r="J9">
        <f t="shared" si="3"/>
        <v>0.05822021484374999</v>
      </c>
      <c r="K9">
        <f t="shared" si="3"/>
        <v>0.0586651611328125</v>
      </c>
      <c r="L9">
        <f t="shared" si="3"/>
        <v>0.05899887084960938</v>
      </c>
      <c r="M9">
        <f t="shared" si="3"/>
        <v>0.05924915313720703</v>
      </c>
      <c r="N9">
        <f t="shared" si="3"/>
        <v>0.059436864852905266</v>
      </c>
      <c r="O9">
        <f t="shared" si="3"/>
        <v>0.05957764863967895</v>
      </c>
      <c r="P9">
        <f t="shared" si="3"/>
        <v>0.05968323647975922</v>
      </c>
      <c r="Q9">
        <f t="shared" si="3"/>
        <v>0.05976242735981941</v>
      </c>
      <c r="R9">
        <f t="shared" si="3"/>
        <v>0.05982182051986455</v>
      </c>
      <c r="S9">
        <f t="shared" si="3"/>
        <v>0.05986636538989842</v>
      </c>
    </row>
    <row r="11" spans="4:19" ht="12.75">
      <c r="D11" t="s">
        <v>6</v>
      </c>
      <c r="E11">
        <f>(1-(1-$D$3)^(2*E6))</f>
        <v>0.4375</v>
      </c>
      <c r="F11">
        <f aca="true" t="shared" si="4" ref="F11:S11">(1-(1-$D$3)^(2*F6))</f>
        <v>0.68359375</v>
      </c>
      <c r="G11">
        <f t="shared" si="4"/>
        <v>0.822021484375</v>
      </c>
      <c r="H11">
        <f t="shared" si="4"/>
        <v>0.8998870849609375</v>
      </c>
      <c r="I11">
        <f t="shared" si="4"/>
        <v>0.9436864852905273</v>
      </c>
      <c r="J11">
        <f t="shared" si="4"/>
        <v>0.9683236479759216</v>
      </c>
      <c r="K11">
        <f t="shared" si="4"/>
        <v>0.9821820519864559</v>
      </c>
      <c r="L11">
        <f t="shared" si="4"/>
        <v>0.9899774042423815</v>
      </c>
      <c r="M11">
        <f t="shared" si="4"/>
        <v>0.9943622898863396</v>
      </c>
      <c r="N11">
        <f t="shared" si="4"/>
        <v>0.996828788061066</v>
      </c>
      <c r="O11">
        <f t="shared" si="4"/>
        <v>0.9982161932843496</v>
      </c>
      <c r="P11">
        <f t="shared" si="4"/>
        <v>0.9989966087224467</v>
      </c>
      <c r="Q11">
        <f t="shared" si="4"/>
        <v>0.9994355924063762</v>
      </c>
      <c r="R11">
        <f t="shared" si="4"/>
        <v>0.9996825207285867</v>
      </c>
      <c r="S11">
        <f t="shared" si="4"/>
        <v>0.99982141790983</v>
      </c>
    </row>
    <row r="12" spans="5:19" ht="12.75">
      <c r="E12">
        <f>1-(1-$D$3)^2</f>
        <v>0.4375</v>
      </c>
      <c r="F12">
        <f aca="true" t="shared" si="5" ref="F12:S12">1-(1-$D$3)^2</f>
        <v>0.4375</v>
      </c>
      <c r="G12">
        <f t="shared" si="5"/>
        <v>0.4375</v>
      </c>
      <c r="H12">
        <f t="shared" si="5"/>
        <v>0.4375</v>
      </c>
      <c r="I12">
        <f t="shared" si="5"/>
        <v>0.4375</v>
      </c>
      <c r="J12">
        <f t="shared" si="5"/>
        <v>0.4375</v>
      </c>
      <c r="K12">
        <f t="shared" si="5"/>
        <v>0.4375</v>
      </c>
      <c r="L12">
        <f t="shared" si="5"/>
        <v>0.4375</v>
      </c>
      <c r="M12">
        <f t="shared" si="5"/>
        <v>0.4375</v>
      </c>
      <c r="N12">
        <f t="shared" si="5"/>
        <v>0.4375</v>
      </c>
      <c r="O12">
        <f t="shared" si="5"/>
        <v>0.4375</v>
      </c>
      <c r="P12">
        <f t="shared" si="5"/>
        <v>0.4375</v>
      </c>
      <c r="Q12">
        <f t="shared" si="5"/>
        <v>0.4375</v>
      </c>
      <c r="R12">
        <f t="shared" si="5"/>
        <v>0.4375</v>
      </c>
      <c r="S12">
        <f t="shared" si="5"/>
        <v>0.4375</v>
      </c>
    </row>
    <row r="13" spans="5:19" ht="12.75">
      <c r="E13">
        <f>E11/E12</f>
        <v>1</v>
      </c>
      <c r="F13">
        <f aca="true" t="shared" si="6" ref="F13:S13">F11/F12</f>
        <v>1.5625</v>
      </c>
      <c r="G13">
        <f t="shared" si="6"/>
        <v>1.87890625</v>
      </c>
      <c r="H13">
        <f t="shared" si="6"/>
        <v>2.056884765625</v>
      </c>
      <c r="I13">
        <f t="shared" si="6"/>
        <v>2.1569976806640625</v>
      </c>
      <c r="J13">
        <f t="shared" si="6"/>
        <v>2.213311195373535</v>
      </c>
      <c r="K13">
        <f t="shared" si="6"/>
        <v>2.2449875473976135</v>
      </c>
      <c r="L13">
        <f t="shared" si="6"/>
        <v>2.2628054954111576</v>
      </c>
      <c r="M13">
        <f t="shared" si="6"/>
        <v>2.272828091168776</v>
      </c>
      <c r="N13">
        <f t="shared" si="6"/>
        <v>2.2784658012824366</v>
      </c>
      <c r="O13">
        <f t="shared" si="6"/>
        <v>2.2816370132213706</v>
      </c>
      <c r="P13">
        <f t="shared" si="6"/>
        <v>2.283420819937021</v>
      </c>
      <c r="Q13">
        <f t="shared" si="6"/>
        <v>2.2844242112145743</v>
      </c>
      <c r="R13">
        <f t="shared" si="6"/>
        <v>2.2849886188081983</v>
      </c>
      <c r="S13">
        <f t="shared" si="6"/>
        <v>2.2853060980796114</v>
      </c>
    </row>
    <row r="14" spans="5:20" ht="12.75">
      <c r="E14">
        <f>E13*$D$4</f>
        <v>0.0004</v>
      </c>
      <c r="F14">
        <f aca="true" t="shared" si="7" ref="F14:S14">F13*$D$4</f>
        <v>0.000625</v>
      </c>
      <c r="G14">
        <f t="shared" si="7"/>
        <v>0.0007515625000000001</v>
      </c>
      <c r="H14">
        <f t="shared" si="7"/>
        <v>0.00082275390625</v>
      </c>
      <c r="I14">
        <f t="shared" si="7"/>
        <v>0.000862799072265625</v>
      </c>
      <c r="J14">
        <f t="shared" si="7"/>
        <v>0.0008853244781494141</v>
      </c>
      <c r="K14">
        <f t="shared" si="7"/>
        <v>0.0008979950189590454</v>
      </c>
      <c r="L14">
        <f t="shared" si="7"/>
        <v>0.0009051221981644631</v>
      </c>
      <c r="M14">
        <f t="shared" si="7"/>
        <v>0.0009091312364675105</v>
      </c>
      <c r="N14">
        <f t="shared" si="7"/>
        <v>0.0009113863205129747</v>
      </c>
      <c r="O14">
        <f t="shared" si="7"/>
        <v>0.0009126548052885482</v>
      </c>
      <c r="P14">
        <f t="shared" si="7"/>
        <v>0.0009133683279748085</v>
      </c>
      <c r="Q14">
        <f t="shared" si="7"/>
        <v>0.0009137696844858297</v>
      </c>
      <c r="R14">
        <f t="shared" si="7"/>
        <v>0.0009139954475232793</v>
      </c>
      <c r="S14" s="2">
        <f t="shared" si="7"/>
        <v>0.0009141224392318446</v>
      </c>
      <c r="T14" s="2"/>
    </row>
    <row r="16" spans="4:20" ht="12.75">
      <c r="D16" t="s">
        <v>7</v>
      </c>
      <c r="E16">
        <f>(E14/E6)^(0.5)</f>
        <v>0.02</v>
      </c>
      <c r="F16" s="1">
        <f aca="true" t="shared" si="8" ref="F16:S16">(F14/F6)^(0.5)</f>
        <v>0.017677669529663688</v>
      </c>
      <c r="G16" s="1">
        <f t="shared" si="8"/>
        <v>0.015827849927685482</v>
      </c>
      <c r="H16" s="1">
        <f t="shared" si="8"/>
        <v>0.014341843555223296</v>
      </c>
      <c r="I16" s="1">
        <f t="shared" si="8"/>
        <v>0.013136202436515853</v>
      </c>
      <c r="J16" s="1">
        <f t="shared" si="8"/>
        <v>0.01214718402312112</v>
      </c>
      <c r="K16" s="1">
        <f t="shared" si="8"/>
        <v>0.011326296954805444</v>
      </c>
      <c r="L16" s="1">
        <f t="shared" si="8"/>
        <v>0.010636741736573183</v>
      </c>
      <c r="M16" s="1">
        <f t="shared" si="8"/>
        <v>0.01005060106808162</v>
      </c>
      <c r="N16" s="1">
        <f t="shared" si="8"/>
        <v>0.009546655542717433</v>
      </c>
      <c r="O16" s="1">
        <f t="shared" si="8"/>
        <v>0.009108711141681642</v>
      </c>
      <c r="P16" s="1">
        <f t="shared" si="8"/>
        <v>0.008724335351832485</v>
      </c>
      <c r="Q16" s="1">
        <f t="shared" si="8"/>
        <v>0.008383911720055216</v>
      </c>
      <c r="R16" s="1">
        <f t="shared" si="8"/>
        <v>0.008079937444609683</v>
      </c>
      <c r="S16" s="1">
        <f t="shared" si="8"/>
        <v>0.007806503439363211</v>
      </c>
      <c r="T16" s="1"/>
    </row>
    <row r="17" spans="22:36" ht="12.75">
      <c r="V17">
        <f>E6</f>
        <v>1</v>
      </c>
      <c r="W17">
        <f aca="true" t="shared" si="9" ref="W17:AJ17">F6</f>
        <v>2</v>
      </c>
      <c r="X17">
        <f t="shared" si="9"/>
        <v>3</v>
      </c>
      <c r="Y17">
        <f t="shared" si="9"/>
        <v>4</v>
      </c>
      <c r="Z17">
        <f t="shared" si="9"/>
        <v>5</v>
      </c>
      <c r="AA17">
        <f t="shared" si="9"/>
        <v>6</v>
      </c>
      <c r="AB17">
        <f t="shared" si="9"/>
        <v>7</v>
      </c>
      <c r="AC17">
        <f t="shared" si="9"/>
        <v>8</v>
      </c>
      <c r="AD17">
        <f t="shared" si="9"/>
        <v>9</v>
      </c>
      <c r="AE17">
        <f t="shared" si="9"/>
        <v>10</v>
      </c>
      <c r="AF17">
        <f t="shared" si="9"/>
        <v>11</v>
      </c>
      <c r="AG17">
        <f t="shared" si="9"/>
        <v>12</v>
      </c>
      <c r="AH17">
        <f t="shared" si="9"/>
        <v>13</v>
      </c>
      <c r="AI17">
        <f t="shared" si="9"/>
        <v>14</v>
      </c>
      <c r="AJ17">
        <f t="shared" si="9"/>
        <v>15</v>
      </c>
    </row>
    <row r="18" spans="2:36" ht="12.75">
      <c r="B18" t="s">
        <v>8</v>
      </c>
      <c r="D18" t="s">
        <v>9</v>
      </c>
      <c r="U18" t="s">
        <v>15</v>
      </c>
      <c r="V18" s="3">
        <f>E9</f>
        <v>0.052500000000000005</v>
      </c>
      <c r="W18" s="3">
        <f aca="true" t="shared" si="10" ref="W18:AJ18">F9</f>
        <v>0.054375</v>
      </c>
      <c r="X18" s="3">
        <f t="shared" si="10"/>
        <v>0.05578125</v>
      </c>
      <c r="Y18" s="3">
        <f t="shared" si="10"/>
        <v>0.0568359375</v>
      </c>
      <c r="Z18" s="3">
        <f t="shared" si="10"/>
        <v>0.057626953125</v>
      </c>
      <c r="AA18" s="3">
        <f t="shared" si="10"/>
        <v>0.05822021484374999</v>
      </c>
      <c r="AB18" s="3">
        <f t="shared" si="10"/>
        <v>0.0586651611328125</v>
      </c>
      <c r="AC18" s="3">
        <f t="shared" si="10"/>
        <v>0.05899887084960938</v>
      </c>
      <c r="AD18" s="3">
        <f t="shared" si="10"/>
        <v>0.05924915313720703</v>
      </c>
      <c r="AE18" s="3">
        <f t="shared" si="10"/>
        <v>0.059436864852905266</v>
      </c>
      <c r="AF18" s="3">
        <f t="shared" si="10"/>
        <v>0.05957764863967895</v>
      </c>
      <c r="AG18" s="3">
        <f t="shared" si="10"/>
        <v>0.05968323647975922</v>
      </c>
      <c r="AH18" s="3">
        <f t="shared" si="10"/>
        <v>0.05976242735981941</v>
      </c>
      <c r="AI18" s="3">
        <f t="shared" si="10"/>
        <v>0.05982182051986455</v>
      </c>
      <c r="AJ18" s="3">
        <f t="shared" si="10"/>
        <v>0.05986636538989842</v>
      </c>
    </row>
    <row r="19" spans="4:36" ht="12.75">
      <c r="D19">
        <f>EXP(-(D5))</f>
        <v>0.951229424500714</v>
      </c>
      <c r="E19">
        <f>EXP(-(E9-0.5*(E14)))</f>
        <v>0.949044110898364</v>
      </c>
      <c r="F19">
        <f aca="true" t="shared" si="11" ref="F19:S19">EXP(-(F9-0.5*(F14)))</f>
        <v>0.9473728938455567</v>
      </c>
      <c r="G19">
        <f t="shared" si="11"/>
        <v>0.9461014555965366</v>
      </c>
      <c r="H19">
        <f t="shared" si="11"/>
        <v>0.9451377824832107</v>
      </c>
      <c r="I19">
        <f t="shared" si="11"/>
        <v>0.944409368666267</v>
      </c>
      <c r="J19">
        <f t="shared" si="11"/>
        <v>0.9438598832586769</v>
      </c>
      <c r="K19">
        <f t="shared" si="11"/>
        <v>0.9434459866902438</v>
      </c>
      <c r="L19">
        <f t="shared" si="11"/>
        <v>0.9431345630620022</v>
      </c>
      <c r="M19">
        <f t="shared" si="11"/>
        <v>0.942900432783215</v>
      </c>
      <c r="N19">
        <f t="shared" si="11"/>
        <v>0.9427245188969898</v>
      </c>
      <c r="O19">
        <f t="shared" si="11"/>
        <v>0.9425924057432004</v>
      </c>
      <c r="P19">
        <f t="shared" si="11"/>
        <v>0.9424932209462876</v>
      </c>
      <c r="Q19">
        <f t="shared" si="11"/>
        <v>0.9424187761568088</v>
      </c>
      <c r="R19">
        <f t="shared" si="11"/>
        <v>0.9423629109651381</v>
      </c>
      <c r="S19">
        <f t="shared" si="11"/>
        <v>0.9423209943001448</v>
      </c>
      <c r="U19" t="s">
        <v>16</v>
      </c>
      <c r="V19">
        <f>E16</f>
        <v>0.02</v>
      </c>
      <c r="W19">
        <f aca="true" t="shared" si="12" ref="W19:AJ19">F16</f>
        <v>0.017677669529663688</v>
      </c>
      <c r="X19">
        <f t="shared" si="12"/>
        <v>0.015827849927685482</v>
      </c>
      <c r="Y19">
        <f t="shared" si="12"/>
        <v>0.014341843555223296</v>
      </c>
      <c r="Z19">
        <f t="shared" si="12"/>
        <v>0.013136202436515853</v>
      </c>
      <c r="AA19">
        <f t="shared" si="12"/>
        <v>0.01214718402312112</v>
      </c>
      <c r="AB19">
        <f t="shared" si="12"/>
        <v>0.011326296954805444</v>
      </c>
      <c r="AC19">
        <f t="shared" si="12"/>
        <v>0.010636741736573183</v>
      </c>
      <c r="AD19">
        <f t="shared" si="12"/>
        <v>0.01005060106808162</v>
      </c>
      <c r="AE19">
        <f t="shared" si="12"/>
        <v>0.009546655542717433</v>
      </c>
      <c r="AF19">
        <f t="shared" si="12"/>
        <v>0.009108711141681642</v>
      </c>
      <c r="AG19">
        <f t="shared" si="12"/>
        <v>0.008724335351832485</v>
      </c>
      <c r="AH19">
        <f t="shared" si="12"/>
        <v>0.008383911720055216</v>
      </c>
      <c r="AI19">
        <f t="shared" si="12"/>
        <v>0.008079937444609683</v>
      </c>
      <c r="AJ19">
        <f t="shared" si="12"/>
        <v>0.007806503439363211</v>
      </c>
    </row>
    <row r="20" spans="3:19" ht="12.75">
      <c r="C20" t="s">
        <v>10</v>
      </c>
      <c r="D20">
        <f>D19</f>
        <v>0.951229424500714</v>
      </c>
      <c r="E20">
        <f>D20*E19</f>
        <v>0.9027586834356427</v>
      </c>
      <c r="F20">
        <f aca="true" t="shared" si="13" ref="F20:S20">E20*F19</f>
        <v>0.8552491063706297</v>
      </c>
      <c r="G20">
        <f t="shared" si="13"/>
        <v>0.8091524244348899</v>
      </c>
      <c r="H20">
        <f t="shared" si="13"/>
        <v>0.7647605281213056</v>
      </c>
      <c r="I20">
        <f t="shared" si="13"/>
        <v>0.7222470075439231</v>
      </c>
      <c r="J20">
        <f t="shared" si="13"/>
        <v>0.681699976224336</v>
      </c>
      <c r="K20">
        <f t="shared" si="13"/>
        <v>0.6431471066956844</v>
      </c>
      <c r="L20">
        <f t="shared" si="13"/>
        <v>0.6065742654580252</v>
      </c>
      <c r="M20">
        <f t="shared" si="13"/>
        <v>0.5719391374155327</v>
      </c>
      <c r="N20">
        <f t="shared" si="13"/>
        <v>0.5391810481584174</v>
      </c>
      <c r="O20">
        <f t="shared" si="13"/>
        <v>0.508227961314783</v>
      </c>
      <c r="P20">
        <f t="shared" si="13"/>
        <v>0.4790014082345351</v>
      </c>
      <c r="Q20">
        <f t="shared" si="13"/>
        <v>0.4514199209257785</v>
      </c>
      <c r="R20">
        <f t="shared" si="13"/>
        <v>0.4254013907512691</v>
      </c>
      <c r="S20">
        <f t="shared" si="13"/>
        <v>0.4008646615094003</v>
      </c>
    </row>
    <row r="40" spans="4:19" ht="12.75">
      <c r="D40" t="s">
        <v>11</v>
      </c>
      <c r="E40">
        <f>E5</f>
        <v>0.951229424500714</v>
      </c>
      <c r="F40">
        <f>EXP(-E24+0.5*E33)*$E$5</f>
        <v>0.951229424500714</v>
      </c>
      <c r="G40">
        <f aca="true" t="shared" si="14" ref="G40:S40">EXP(-F24+0.5*F33)*$E$5</f>
        <v>0.951229424500714</v>
      </c>
      <c r="H40">
        <f t="shared" si="14"/>
        <v>0.951229424500714</v>
      </c>
      <c r="I40">
        <f t="shared" si="14"/>
        <v>0.951229424500714</v>
      </c>
      <c r="J40">
        <f t="shared" si="14"/>
        <v>0.951229424500714</v>
      </c>
      <c r="K40">
        <f t="shared" si="14"/>
        <v>0.951229424500714</v>
      </c>
      <c r="L40">
        <f t="shared" si="14"/>
        <v>0.951229424500714</v>
      </c>
      <c r="M40">
        <f t="shared" si="14"/>
        <v>0.951229424500714</v>
      </c>
      <c r="N40">
        <f t="shared" si="14"/>
        <v>0.951229424500714</v>
      </c>
      <c r="O40">
        <f t="shared" si="14"/>
        <v>0.951229424500714</v>
      </c>
      <c r="P40">
        <f t="shared" si="14"/>
        <v>0.951229424500714</v>
      </c>
      <c r="Q40">
        <f t="shared" si="14"/>
        <v>0.951229424500714</v>
      </c>
      <c r="R40">
        <f t="shared" si="14"/>
        <v>0.951229424500714</v>
      </c>
      <c r="S40">
        <f t="shared" si="14"/>
        <v>0.951229424500714</v>
      </c>
    </row>
    <row r="41" spans="5:7" ht="12.75">
      <c r="E41" t="s">
        <v>30</v>
      </c>
      <c r="F41" t="s">
        <v>31</v>
      </c>
      <c r="G41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7:M14"/>
  <sheetViews>
    <sheetView workbookViewId="0" topLeftCell="A1">
      <selection activeCell="C4" sqref="C4"/>
    </sheetView>
  </sheetViews>
  <sheetFormatPr defaultColWidth="9.140625" defaultRowHeight="12.75"/>
  <sheetData>
    <row r="7" spans="9:13" ht="12.75">
      <c r="I7">
        <v>1</v>
      </c>
      <c r="J7">
        <v>2</v>
      </c>
      <c r="K7">
        <v>3</v>
      </c>
      <c r="L7">
        <v>4</v>
      </c>
      <c r="M7">
        <v>5</v>
      </c>
    </row>
    <row r="8" spans="5:6" ht="12.75">
      <c r="E8" t="s">
        <v>12</v>
      </c>
      <c r="F8" s="3">
        <v>0.001</v>
      </c>
    </row>
    <row r="9" spans="5:13" ht="12.75">
      <c r="E9" t="s">
        <v>5</v>
      </c>
      <c r="F9">
        <v>0.05</v>
      </c>
      <c r="H9">
        <v>0</v>
      </c>
      <c r="I9">
        <f>$F$9+($I$7-$H$9)*$F$8-H9*$F$8</f>
        <v>0.051000000000000004</v>
      </c>
      <c r="J9">
        <f>$F$9+J7*$F$8-$H$9*$F$8</f>
        <v>0.052000000000000005</v>
      </c>
      <c r="K9">
        <f>$F$9+K7*$F$8-$H$9*$F$8</f>
        <v>0.053000000000000005</v>
      </c>
      <c r="L9">
        <f>$F$9+L7*$F$8-$H$9*$F$8</f>
        <v>0.054000000000000006</v>
      </c>
      <c r="M9">
        <f>$F$9+M7*$F$8-$H$9*$F$8</f>
        <v>0.055</v>
      </c>
    </row>
    <row r="10" spans="8:13" ht="12.75">
      <c r="H10">
        <v>1</v>
      </c>
      <c r="I10">
        <f>$F$9+(I7-$H$10)*$F$8-$H$10*$F$8</f>
        <v>0.049</v>
      </c>
      <c r="J10">
        <f>$F$9+(J7-$H$10)*$F$8-$H$10*$F$8</f>
        <v>0.05</v>
      </c>
      <c r="K10">
        <f>$F$9+(K7-$H$10)*$F$8-$H$10*$F$8</f>
        <v>0.051000000000000004</v>
      </c>
      <c r="L10">
        <f>$F$9+(L7-$H$10)*$F$8-$H$10*$F$8</f>
        <v>0.052000000000000005</v>
      </c>
      <c r="M10">
        <f>$F$9+(M7-$H$10)*$F$8-$H$10*$F$8</f>
        <v>0.053000000000000005</v>
      </c>
    </row>
    <row r="11" spans="8:13" ht="12.75">
      <c r="H11">
        <v>2</v>
      </c>
      <c r="J11">
        <f>$F$9+(J7-$H$11)*$F$8-$H$10*$F$8</f>
        <v>0.049</v>
      </c>
      <c r="K11">
        <f>$F$9+(K7-$H$11)*$F$8-$H$11*$F$8</f>
        <v>0.049</v>
      </c>
      <c r="L11">
        <f>$F$9+(L7-$H$11)*$F$8-$H$11*$F$8</f>
        <v>0.05</v>
      </c>
      <c r="M11">
        <f>$F$9+(M7-$H$11)*$F$8-$H$11*$F$8</f>
        <v>0.051000000000000004</v>
      </c>
    </row>
    <row r="12" spans="8:13" ht="12.75">
      <c r="H12">
        <v>3</v>
      </c>
      <c r="K12">
        <f>$F$9+(K7-$H$12)*$F$8-$H$12*$F$8</f>
        <v>0.047</v>
      </c>
      <c r="L12">
        <f>$F$9+(L7-$H$12)*$F$8-$H$12*$F$8</f>
        <v>0.048</v>
      </c>
      <c r="M12">
        <f>$F$9+(M7-$H$12)*$F$8-$H$12*$F$8</f>
        <v>0.049</v>
      </c>
    </row>
    <row r="13" spans="8:13" ht="12.75">
      <c r="H13">
        <v>4</v>
      </c>
      <c r="L13">
        <f>$F$9+(L7-$H$13)*$F$8-$H$13*$F$8</f>
        <v>0.046</v>
      </c>
      <c r="M13">
        <f>$F$9+(M7-$H$13)*$F$8-$H$13*$F$8</f>
        <v>0.047</v>
      </c>
    </row>
    <row r="14" spans="8:13" ht="12.75">
      <c r="H14">
        <v>5</v>
      </c>
      <c r="M14">
        <f>$F$9+(M7-$H$14)*$F$8-$H$14*$F$8</f>
        <v>0.045000000000000005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msyssrcs</dc:creator>
  <cp:keywords/>
  <dc:description/>
  <cp:lastModifiedBy>msyssrcs</cp:lastModifiedBy>
  <dcterms:created xsi:type="dcterms:W3CDTF">2007-03-19T03:47:47Z</dcterms:created>
  <dcterms:modified xsi:type="dcterms:W3CDTF">2007-04-26T11:18:56Z</dcterms:modified>
  <cp:category/>
  <cp:version/>
  <cp:contentType/>
  <cp:contentStatus/>
</cp:coreProperties>
</file>